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20" windowHeight="7740" firstSheet="2" activeTab="2"/>
  </bookViews>
  <sheets>
    <sheet name="環水平高度" sheetId="1" r:id="rId1"/>
    <sheet name="シミュ用" sheetId="2" r:id="rId2"/>
    <sheet name="グラフ" sheetId="3" r:id="rId3"/>
    <sheet name="緯度経度の求め方" sheetId="4" r:id="rId4"/>
    <sheet name="用語解説" sheetId="5" r:id="rId5"/>
    <sheet name="日出入" sheetId="6" r:id="rId6"/>
    <sheet name="計算" sheetId="7" r:id="rId7"/>
    <sheet name="今日" sheetId="8" r:id="rId8"/>
    <sheet name="12-22" sheetId="9" r:id="rId9"/>
    <sheet name="9-23" sheetId="10" r:id="rId10"/>
    <sheet name="6-21" sheetId="11" r:id="rId11"/>
    <sheet name="3-21" sheetId="12" r:id="rId12"/>
  </sheets>
  <definedNames/>
  <calcPr fullCalcOnLoad="1"/>
</workbook>
</file>

<file path=xl/sharedStrings.xml><?xml version="1.0" encoding="utf-8"?>
<sst xmlns="http://schemas.openxmlformats.org/spreadsheetml/2006/main" count="350" uniqueCount="109">
  <si>
    <t>日付</t>
  </si>
  <si>
    <t>東経</t>
  </si>
  <si>
    <t>北緯</t>
  </si>
  <si>
    <t>年月日</t>
  </si>
  <si>
    <t>度</t>
  </si>
  <si>
    <t>時刻（24H）</t>
  </si>
  <si>
    <t>時：分：秒</t>
  </si>
  <si>
    <t>日</t>
  </si>
  <si>
    <t>通し日数dn</t>
  </si>
  <si>
    <t>均時差Eq</t>
  </si>
  <si>
    <t>通し時刻</t>
  </si>
  <si>
    <t>太陽赤緯δ</t>
  </si>
  <si>
    <t>太陽方位ψ</t>
  </si>
  <si>
    <t>時</t>
  </si>
  <si>
    <t>θo</t>
  </si>
  <si>
    <t>時角
h</t>
  </si>
  <si>
    <t>高度
α</t>
  </si>
  <si>
    <t>rad</t>
  </si>
  <si>
    <t>rad</t>
  </si>
  <si>
    <t>θo</t>
  </si>
  <si>
    <t>太陽赤緯δ</t>
  </si>
  <si>
    <t>時角
h</t>
  </si>
  <si>
    <t>高度
α</t>
  </si>
  <si>
    <t>環天頂良2</t>
  </si>
  <si>
    <t>環天頂良1</t>
  </si>
  <si>
    <t>北緯（度）</t>
  </si>
  <si>
    <t>東経（度）</t>
  </si>
  <si>
    <t>本日</t>
  </si>
  <si>
    <t>http://www.es.ris.ac.jp/~nakagawa/met_cal/solar.html</t>
  </si>
  <si>
    <t>ここに入力</t>
  </si>
  <si>
    <t>与那国島西崎</t>
  </si>
  <si>
    <t>東京駅</t>
  </si>
  <si>
    <t>納沙布岬</t>
  </si>
  <si>
    <t>宗谷岬</t>
  </si>
  <si>
    <t>環天頂限界</t>
  </si>
  <si>
    <t>環水平限界</t>
  </si>
  <si>
    <t>地球は1日1回転(自転)しながら、太陽のまわりを1年で1周(公転)しています。地球の自転軸は公転軸に対して約23度27分の傾きを持っています。</t>
  </si>
  <si>
    <t>太陽赤緯</t>
  </si>
  <si>
    <t>出典：SeaGate HomePage - 用語解説</t>
  </si>
  <si>
    <t>http://www11.plala.or.jp/seagate/glossary/index.html</t>
  </si>
  <si>
    <r>
      <t>この傾きは常に一定なので、太陽光線と地球の赤道面との角度は、地球の公転に伴って変化します。これを</t>
    </r>
    <r>
      <rPr>
        <sz val="11"/>
        <color indexed="10"/>
        <rFont val="ＭＳ Ｐゴシック"/>
        <family val="3"/>
      </rPr>
      <t>太陽赤緯</t>
    </r>
    <r>
      <rPr>
        <sz val="11"/>
        <rFont val="ＭＳ Ｐゴシック"/>
        <family val="0"/>
      </rPr>
      <t>と言います。太陽赤緯の値は、冬至(12月22日頃)で-23度27分、夏至(6月21日頃)で23度27分、春秋分で0度となります。</t>
    </r>
  </si>
  <si>
    <t>地球の公転軌道は円ではなく、太陽を焦点とする楕円です。したがって、地球の公転速度は太陽との距離が近いときは速く、遠い時には遅くなります。また、自転軸と公転軸の間に傾きがあることにより、実際の1日の長さは毎日異なります。</t>
  </si>
  <si>
    <r>
      <t>自転軸が公転軸と平行でかつ、円軌道上を一定速度で公転すると仮定した場合と、実際との差(同一黄経値に対する時間の差)を</t>
    </r>
    <r>
      <rPr>
        <sz val="11"/>
        <color indexed="10"/>
        <rFont val="ＭＳ Ｐゴシック"/>
        <family val="3"/>
      </rPr>
      <t>均時差</t>
    </r>
    <r>
      <rPr>
        <sz val="11"/>
        <rFont val="ＭＳ Ｐゴシック"/>
        <family val="0"/>
      </rPr>
      <t>と言います。太陽赤緯、均時差とも季節によって変化するだけで、地球上のどの場所にあるかによって変化はしません。</t>
    </r>
  </si>
  <si>
    <t>均時差</t>
  </si>
  <si>
    <t>北緯
Ψ</t>
  </si>
  <si>
    <t>東経
L</t>
  </si>
  <si>
    <t>日入</t>
  </si>
  <si>
    <t>日出</t>
  </si>
  <si>
    <t>hh:mm:ss</t>
  </si>
  <si>
    <t>横浜駅</t>
  </si>
  <si>
    <t>千葉県犬吠埼</t>
  </si>
  <si>
    <t>日入(午後)</t>
  </si>
  <si>
    <t>緯度経度の求め方ですが、HP上ではいろいろありますが、簡単なのは、
マピオン
http://www.mapion.co.jp/
で、求める場所を見つけ、そこをクリックして中心に持ってきます。次に
地図の上にある“地図URL”をクリックします。
犬吠埼の例ですと
“この場所の地図URL”の欄に
nl=35/42/15.725&amp;el=140/52/22.902
などという数字が出てきますので、これが
北緯35度42分15.725秒、東経140度52分22.902秒という意味です。
度に直すと、35+42/60＝35.70度、140+52/60＝140.87度ということになります。</t>
  </si>
  <si>
    <t>日の出</t>
  </si>
  <si>
    <t>日の入</t>
  </si>
  <si>
    <t>今日の</t>
  </si>
  <si>
    <t>指定日の</t>
  </si>
  <si>
    <t>環水平良1</t>
  </si>
  <si>
    <t>環水平良2</t>
  </si>
  <si>
    <t>岡山県邑久駅</t>
  </si>
  <si>
    <t>大阪駅</t>
  </si>
  <si>
    <t>←数分のずれがあります！</t>
  </si>
  <si>
    <t>参考：中川清隆様＠立正大学地球環境科学部環境システム学科</t>
  </si>
  <si>
    <t>徳島県祖谷</t>
  </si>
  <si>
    <t>長崎空港</t>
  </si>
  <si>
    <t>内馬場</t>
  </si>
  <si>
    <t>all&amp;nl=35/25/24.134&amp;el=133/15/36.677&amp;scl=250000&amp;bid=Mlink</t>
  </si>
  <si>
    <t>上</t>
  </si>
  <si>
    <t>下</t>
  </si>
  <si>
    <t>水平カラム</t>
  </si>
  <si>
    <t>ランダム</t>
  </si>
  <si>
    <t>プレート</t>
  </si>
  <si>
    <t>塚口</t>
  </si>
  <si>
    <t>太陽見上げ角（度）</t>
  </si>
  <si>
    <t>屈折率n</t>
  </si>
  <si>
    <t>環水平見上げ角（rad ）</t>
  </si>
  <si>
    <t>高度差（度）</t>
  </si>
  <si>
    <t>環天頂見上げ角（rad ）</t>
  </si>
  <si>
    <t>rad</t>
  </si>
  <si>
    <t>環天頂ベスト</t>
  </si>
  <si>
    <t>枚方駅</t>
  </si>
  <si>
    <t>uc=1&amp;grp=all&amp;nl=35/32/31.889&amp;el=133/13/35.568&amp;scl=250000&amp;bid=Mlink</t>
  </si>
  <si>
    <t>境港駅</t>
  </si>
  <si>
    <t>uc=1&amp;grp=all&amp;nl=37/48/51.850&amp;el=140/33/20.526&amp;scl=3000000&amp;bid=Mlink</t>
  </si>
  <si>
    <t>福島県伊達市</t>
  </si>
  <si>
    <t>uc=1&amp;grp=all&amp;nl=35/33/17.100&amp;el=139/29/23.496&amp;scl=25000&amp;bid=Mlink</t>
  </si>
  <si>
    <t>uc=1&amp;grp=all&amp;nl=43/03/36.396&amp;el=141/21/26.208&amp;scl=10000&amp;bid=Mlink</t>
  </si>
  <si>
    <t>札幌市時計台</t>
  </si>
  <si>
    <t>1&amp;grp=all&amp;nl=34/47/43.899&amp;el=137/35/04.655&amp;scl=500000&amp;bid=Mlink</t>
  </si>
  <si>
    <t>浜名湖北部</t>
  </si>
  <si>
    <t>=33/50/11.004&amp;el=132/45/12.996&amp;scl=25000&amp;bid=Mlink</t>
  </si>
  <si>
    <t>愛媛県松山駅</t>
  </si>
  <si>
    <t>nl=26/15/30.571&amp;el=127/45/18.938</t>
  </si>
  <si>
    <t>沖縄宜野湾市</t>
  </si>
  <si>
    <t>nl=39/41/54.996&amp;el=141/08/24.900</t>
  </si>
  <si>
    <t>盛岡駅</t>
  </si>
  <si>
    <t>nl=35/29/48.444&amp;el=133/41/44.813</t>
  </si>
  <si>
    <t>環水平ベスト</t>
  </si>
  <si>
    <t>all&amp;nl=35/10/03.000&amp;el=136/53/08.016&amp;scl=25000&amp;bid=Mlink</t>
  </si>
  <si>
    <t>名古屋駅</t>
  </si>
  <si>
    <t>uc=1&amp;grp=all&amp;nl=35/43/07.744&amp;el=139/56/04.031&amp;scl=70000&amp;bid=Mlink</t>
  </si>
  <si>
    <t>千葉県市川市役所</t>
  </si>
  <si>
    <t>uc=1&amp;grp=all&amp;nl=35/42/14.230&amp;el=140/51/45.043&amp;scl=3000000&amp;bid=Mlink</t>
  </si>
  <si>
    <t>uc=1&amp;grp=all&amp;nl=35/27/46.789&amp;el=133/03/53.044&amp;scl=250000&amp;bid=Mlink</t>
  </si>
  <si>
    <t>松江市</t>
  </si>
  <si>
    <t>鳥取県琴浦町役場</t>
  </si>
  <si>
    <t>uc=1&amp;grp=all&amp;nl=34/58/06.395&amp;el=138/24/51.185&amp;scl=25000&amp;bid=Mlink</t>
  </si>
  <si>
    <t>静岡市駿河区</t>
  </si>
  <si>
    <t>F9で再計算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</si>
</sst>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  <numFmt numFmtId="180" formatCode="0.000_ "/>
    <numFmt numFmtId="181" formatCode="0.0000_);[Red]\(0.0000\)"/>
    <numFmt numFmtId="182" formatCode="0.000_);[Red]\(0.000\)"/>
    <numFmt numFmtId="183" formatCode="mmm\-yyyy"/>
    <numFmt numFmtId="184" formatCode="0.00_ "/>
  </numFmts>
  <fonts count="18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6.75"/>
      <name val="ＭＳ Ｐゴシック"/>
      <family val="3"/>
    </font>
    <font>
      <sz val="20.75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5.75"/>
      <name val="ＭＳ Ｐゴシック"/>
      <family val="3"/>
    </font>
    <font>
      <sz val="22.75"/>
      <name val="ＭＳ Ｐゴシック"/>
      <family val="3"/>
    </font>
    <font>
      <sz val="16.25"/>
      <name val="ＭＳ Ｐゴシック"/>
      <family val="3"/>
    </font>
    <font>
      <sz val="20.25"/>
      <name val="ＭＳ Ｐゴシック"/>
      <family val="3"/>
    </font>
    <font>
      <u val="single"/>
      <sz val="11"/>
      <color indexed="36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1" fontId="2" fillId="0" borderId="0" xfId="0" applyNumberFormat="1" applyFont="1" applyAlignment="1">
      <alignment/>
    </xf>
    <xf numFmtId="21" fontId="2" fillId="0" borderId="0" xfId="0" applyNumberFormat="1" applyFont="1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182" fontId="2" fillId="0" borderId="0" xfId="0" applyNumberFormat="1" applyFont="1" applyAlignment="1">
      <alignment/>
    </xf>
    <xf numFmtId="20" fontId="0" fillId="0" borderId="0" xfId="0" applyNumberFormat="1" applyAlignment="1">
      <alignment/>
    </xf>
    <xf numFmtId="56" fontId="2" fillId="2" borderId="1" xfId="0" applyNumberFormat="1" applyFont="1" applyFill="1" applyBorder="1" applyAlignment="1">
      <alignment/>
    </xf>
    <xf numFmtId="56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2" borderId="1" xfId="0" applyFill="1" applyBorder="1" applyAlignment="1">
      <alignment horizontal="right"/>
    </xf>
    <xf numFmtId="0" fontId="7" fillId="0" borderId="0" xfId="0" applyFont="1" applyAlignment="1">
      <alignment/>
    </xf>
    <xf numFmtId="0" fontId="0" fillId="3" borderId="1" xfId="0" applyFill="1" applyBorder="1" applyAlignment="1">
      <alignment horizontal="right"/>
    </xf>
    <xf numFmtId="184" fontId="2" fillId="3" borderId="1" xfId="0" applyNumberFormat="1" applyFont="1" applyFill="1" applyBorder="1" applyAlignment="1">
      <alignment/>
    </xf>
    <xf numFmtId="0" fontId="0" fillId="3" borderId="2" xfId="0" applyFill="1" applyBorder="1" applyAlignment="1">
      <alignment horizontal="right"/>
    </xf>
    <xf numFmtId="184" fontId="2" fillId="3" borderId="2" xfId="0" applyNumberFormat="1" applyFont="1" applyFill="1" applyBorder="1" applyAlignment="1">
      <alignment/>
    </xf>
    <xf numFmtId="0" fontId="0" fillId="3" borderId="1" xfId="0" applyFill="1" applyBorder="1" applyAlignment="1">
      <alignment/>
    </xf>
    <xf numFmtId="0" fontId="7" fillId="3" borderId="1" xfId="0" applyFont="1" applyFill="1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vertical="top" wrapText="1"/>
    </xf>
    <xf numFmtId="0" fontId="8" fillId="0" borderId="0" xfId="16" applyAlignment="1">
      <alignment vertical="top" wrapText="1"/>
    </xf>
    <xf numFmtId="0" fontId="1" fillId="0" borderId="0" xfId="0" applyFon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right"/>
    </xf>
    <xf numFmtId="21" fontId="2" fillId="0" borderId="1" xfId="0" applyNumberFormat="1" applyFont="1" applyBorder="1" applyAlignment="1">
      <alignment/>
    </xf>
    <xf numFmtId="0" fontId="0" fillId="4" borderId="1" xfId="0" applyFill="1" applyBorder="1" applyAlignment="1">
      <alignment horizontal="right"/>
    </xf>
    <xf numFmtId="21" fontId="2" fillId="4" borderId="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56" fontId="0" fillId="0" borderId="0" xfId="0" applyNumberFormat="1" applyFont="1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125"/>
          <c:y val="0.022"/>
          <c:w val="0.7105"/>
          <c:h val="0.89475"/>
        </c:manualLayout>
      </c:layout>
      <c:scatterChart>
        <c:scatterStyle val="lineMarker"/>
        <c:varyColors val="0"/>
        <c:ser>
          <c:idx val="2"/>
          <c:order val="0"/>
          <c:tx>
            <c:v>環天頂高度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'環水平高度'!$A$46:$A$87</c:f>
              <c:numCache>
                <c:ptCount val="4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32.1</c:v>
                </c:pt>
                <c:pt idx="34">
                  <c:v>32.2</c:v>
                </c:pt>
                <c:pt idx="35">
                  <c:v>32.300000000000004</c:v>
                </c:pt>
                <c:pt idx="36">
                  <c:v>32.31</c:v>
                </c:pt>
                <c:pt idx="37">
                  <c:v>32.32</c:v>
                </c:pt>
                <c:pt idx="38">
                  <c:v>32.33</c:v>
                </c:pt>
                <c:pt idx="39">
                  <c:v>32.339999999999996</c:v>
                </c:pt>
                <c:pt idx="40">
                  <c:v>32.349999999999994</c:v>
                </c:pt>
                <c:pt idx="41">
                  <c:v>32.35999999999999</c:v>
                </c:pt>
              </c:numCache>
            </c:numRef>
          </c:xVal>
          <c:yVal>
            <c:numRef>
              <c:f>'環水平高度'!$H$46:$H$87</c:f>
              <c:numCache>
                <c:ptCount val="42"/>
                <c:pt idx="0">
                  <c:v>57.63745747535925</c:v>
                </c:pt>
                <c:pt idx="1">
                  <c:v>57.65675957144597</c:v>
                </c:pt>
                <c:pt idx="2">
                  <c:v>57.71467929488965</c:v>
                </c:pt>
                <c:pt idx="3">
                  <c:v>57.81125763648294</c:v>
                </c:pt>
                <c:pt idx="4">
                  <c:v>57.9465652138041</c:v>
                </c:pt>
                <c:pt idx="5">
                  <c:v>58.120705775910146</c:v>
                </c:pt>
                <c:pt idx="6">
                  <c:v>58.33382122507118</c:v>
                </c:pt>
                <c:pt idx="7">
                  <c:v>58.58609828172984</c:v>
                </c:pt>
                <c:pt idx="8">
                  <c:v>58.87777697178592</c:v>
                </c:pt>
                <c:pt idx="9">
                  <c:v>59.20916118300672</c:v>
                </c:pt>
                <c:pt idx="10">
                  <c:v>59.580631625936896</c:v>
                </c:pt>
                <c:pt idx="11">
                  <c:v>59.99266165256651</c:v>
                </c:pt>
                <c:pt idx="12">
                  <c:v>60.445836545253805</c:v>
                </c:pt>
                <c:pt idx="13">
                  <c:v>60.9408771065785</c:v>
                </c:pt>
                <c:pt idx="14">
                  <c:v>61.478668684156446</c:v>
                </c:pt>
                <c:pt idx="15">
                  <c:v>62.060297192944304</c:v>
                </c:pt>
                <c:pt idx="16">
                  <c:v>62.68709431338854</c:v>
                </c:pt>
                <c:pt idx="17">
                  <c:v>63.360694945922276</c:v>
                </c:pt>
                <c:pt idx="18">
                  <c:v>64.08311135229394</c:v>
                </c:pt>
                <c:pt idx="19">
                  <c:v>64.85683048284183</c:v>
                </c:pt>
                <c:pt idx="20">
                  <c:v>65.68494424430709</c:v>
                </c:pt>
                <c:pt idx="21">
                  <c:v>66.57132774298823</c:v>
                </c:pt>
                <c:pt idx="22">
                  <c:v>67.5208894027073</c:v>
                </c:pt>
                <c:pt idx="23">
                  <c:v>68.5399323444323</c:v>
                </c:pt>
                <c:pt idx="24">
                  <c:v>69.63669476449955</c:v>
                </c:pt>
                <c:pt idx="25">
                  <c:v>70.82219190535882</c:v>
                </c:pt>
                <c:pt idx="26">
                  <c:v>72.11159574828027</c:v>
                </c:pt>
                <c:pt idx="27">
                  <c:v>73.52664402373757</c:v>
                </c:pt>
                <c:pt idx="28">
                  <c:v>75.1002100100438</c:v>
                </c:pt>
                <c:pt idx="29">
                  <c:v>76.88601514821701</c:v>
                </c:pt>
                <c:pt idx="30">
                  <c:v>78.98304617615194</c:v>
                </c:pt>
                <c:pt idx="31">
                  <c:v>81.61695961243316</c:v>
                </c:pt>
                <c:pt idx="32">
                  <c:v>85.66840348477574</c:v>
                </c:pt>
                <c:pt idx="33">
                  <c:v>86.31331133651194</c:v>
                </c:pt>
                <c:pt idx="34">
                  <c:v>87.09873660521174</c:v>
                </c:pt>
                <c:pt idx="35">
                  <c:v>88.2000630398913</c:v>
                </c:pt>
                <c:pt idx="36">
                  <c:v>88.35019888630482</c:v>
                </c:pt>
                <c:pt idx="37">
                  <c:v>88.51545189063165</c:v>
                </c:pt>
                <c:pt idx="38">
                  <c:v>88.70158124643322</c:v>
                </c:pt>
                <c:pt idx="39">
                  <c:v>88.91932044393471</c:v>
                </c:pt>
                <c:pt idx="40">
                  <c:v>89.19388940259272</c:v>
                </c:pt>
                <c:pt idx="41">
                  <c:v>89.63705466936362</c:v>
                </c:pt>
              </c:numCache>
            </c:numRef>
          </c:yVal>
          <c:smooth val="0"/>
        </c:ser>
        <c:ser>
          <c:idx val="3"/>
          <c:order val="1"/>
          <c:tx>
            <c:v>高度差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'環水平高度'!$A$46:$A$87</c:f>
              <c:numCache>
                <c:ptCount val="4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32.1</c:v>
                </c:pt>
                <c:pt idx="34">
                  <c:v>32.2</c:v>
                </c:pt>
                <c:pt idx="35">
                  <c:v>32.300000000000004</c:v>
                </c:pt>
                <c:pt idx="36">
                  <c:v>32.31</c:v>
                </c:pt>
                <c:pt idx="37">
                  <c:v>32.32</c:v>
                </c:pt>
                <c:pt idx="38">
                  <c:v>32.33</c:v>
                </c:pt>
                <c:pt idx="39">
                  <c:v>32.339999999999996</c:v>
                </c:pt>
                <c:pt idx="40">
                  <c:v>32.349999999999994</c:v>
                </c:pt>
                <c:pt idx="41">
                  <c:v>32.35999999999999</c:v>
                </c:pt>
              </c:numCache>
            </c:numRef>
          </c:xVal>
          <c:yVal>
            <c:numRef>
              <c:f>'環水平高度'!$I$46:$I$87</c:f>
              <c:numCache>
                <c:ptCount val="42"/>
                <c:pt idx="0">
                  <c:v>57.63745747535925</c:v>
                </c:pt>
                <c:pt idx="1">
                  <c:v>56.65675957144597</c:v>
                </c:pt>
                <c:pt idx="2">
                  <c:v>55.71467929488965</c:v>
                </c:pt>
                <c:pt idx="3">
                  <c:v>54.81125763648294</c:v>
                </c:pt>
                <c:pt idx="4">
                  <c:v>53.9465652138041</c:v>
                </c:pt>
                <c:pt idx="5">
                  <c:v>53.120705775910146</c:v>
                </c:pt>
                <c:pt idx="6">
                  <c:v>52.33382122507118</c:v>
                </c:pt>
                <c:pt idx="7">
                  <c:v>51.58609828172984</c:v>
                </c:pt>
                <c:pt idx="8">
                  <c:v>50.87777697178592</c:v>
                </c:pt>
                <c:pt idx="9">
                  <c:v>50.20916118300672</c:v>
                </c:pt>
                <c:pt idx="10">
                  <c:v>49.580631625936896</c:v>
                </c:pt>
                <c:pt idx="11">
                  <c:v>48.99266165256651</c:v>
                </c:pt>
                <c:pt idx="12">
                  <c:v>48.445836545253805</c:v>
                </c:pt>
                <c:pt idx="13">
                  <c:v>47.9408771065785</c:v>
                </c:pt>
                <c:pt idx="14">
                  <c:v>47.478668684156446</c:v>
                </c:pt>
                <c:pt idx="15">
                  <c:v>47.060297192944304</c:v>
                </c:pt>
                <c:pt idx="16">
                  <c:v>46.68709431338854</c:v>
                </c:pt>
                <c:pt idx="17">
                  <c:v>46.360694945922276</c:v>
                </c:pt>
                <c:pt idx="18">
                  <c:v>46.08311135229394</c:v>
                </c:pt>
                <c:pt idx="19">
                  <c:v>45.85683048284183</c:v>
                </c:pt>
                <c:pt idx="20">
                  <c:v>45.68494424430709</c:v>
                </c:pt>
                <c:pt idx="21">
                  <c:v>45.57132774298823</c:v>
                </c:pt>
                <c:pt idx="22">
                  <c:v>45.5208894027073</c:v>
                </c:pt>
                <c:pt idx="23">
                  <c:v>45.5399323444323</c:v>
                </c:pt>
                <c:pt idx="24">
                  <c:v>45.63669476449955</c:v>
                </c:pt>
                <c:pt idx="25">
                  <c:v>45.82219190535882</c:v>
                </c:pt>
                <c:pt idx="26">
                  <c:v>46.111595748280266</c:v>
                </c:pt>
                <c:pt idx="27">
                  <c:v>46.526644023737575</c:v>
                </c:pt>
                <c:pt idx="28">
                  <c:v>47.100210010043796</c:v>
                </c:pt>
                <c:pt idx="29">
                  <c:v>47.88601514821701</c:v>
                </c:pt>
                <c:pt idx="30">
                  <c:v>48.983046176151944</c:v>
                </c:pt>
                <c:pt idx="31">
                  <c:v>50.61695961243316</c:v>
                </c:pt>
                <c:pt idx="32">
                  <c:v>53.66840348477574</c:v>
                </c:pt>
                <c:pt idx="33">
                  <c:v>54.21331133651194</c:v>
                </c:pt>
                <c:pt idx="34">
                  <c:v>54.89873660521174</c:v>
                </c:pt>
                <c:pt idx="35">
                  <c:v>55.9000630398913</c:v>
                </c:pt>
                <c:pt idx="36">
                  <c:v>56.04019888630482</c:v>
                </c:pt>
                <c:pt idx="37">
                  <c:v>56.19545189063165</c:v>
                </c:pt>
                <c:pt idx="38">
                  <c:v>56.37158124643322</c:v>
                </c:pt>
                <c:pt idx="39">
                  <c:v>56.57932044393471</c:v>
                </c:pt>
                <c:pt idx="40">
                  <c:v>56.84388940259272</c:v>
                </c:pt>
                <c:pt idx="41">
                  <c:v>57.27705466936363</c:v>
                </c:pt>
              </c:numCache>
            </c:numRef>
          </c:yVal>
          <c:smooth val="0"/>
        </c:ser>
        <c:ser>
          <c:idx val="0"/>
          <c:order val="2"/>
          <c:tx>
            <c:v>環水平高度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'環水平高度'!$A$4:$A$45</c:f>
              <c:numCache>
                <c:ptCount val="42"/>
                <c:pt idx="0">
                  <c:v>57.64</c:v>
                </c:pt>
                <c:pt idx="1">
                  <c:v>57.65</c:v>
                </c:pt>
                <c:pt idx="2">
                  <c:v>57.66</c:v>
                </c:pt>
                <c:pt idx="3">
                  <c:v>57.669999999999995</c:v>
                </c:pt>
                <c:pt idx="4">
                  <c:v>57.67999999999999</c:v>
                </c:pt>
                <c:pt idx="5">
                  <c:v>57.68999999999999</c:v>
                </c:pt>
                <c:pt idx="6">
                  <c:v>57.7</c:v>
                </c:pt>
                <c:pt idx="7">
                  <c:v>57.800000000000004</c:v>
                </c:pt>
                <c:pt idx="8">
                  <c:v>57.900000000000006</c:v>
                </c:pt>
                <c:pt idx="9">
                  <c:v>58</c:v>
                </c:pt>
                <c:pt idx="10">
                  <c:v>59</c:v>
                </c:pt>
                <c:pt idx="11">
                  <c:v>60</c:v>
                </c:pt>
                <c:pt idx="12">
                  <c:v>61</c:v>
                </c:pt>
                <c:pt idx="13">
                  <c:v>62</c:v>
                </c:pt>
                <c:pt idx="14">
                  <c:v>63</c:v>
                </c:pt>
                <c:pt idx="15">
                  <c:v>64</c:v>
                </c:pt>
                <c:pt idx="16">
                  <c:v>65</c:v>
                </c:pt>
                <c:pt idx="17">
                  <c:v>66</c:v>
                </c:pt>
                <c:pt idx="18">
                  <c:v>67</c:v>
                </c:pt>
                <c:pt idx="19">
                  <c:v>68</c:v>
                </c:pt>
                <c:pt idx="20">
                  <c:v>69</c:v>
                </c:pt>
                <c:pt idx="21">
                  <c:v>70</c:v>
                </c:pt>
                <c:pt idx="22">
                  <c:v>71</c:v>
                </c:pt>
                <c:pt idx="23">
                  <c:v>72</c:v>
                </c:pt>
                <c:pt idx="24">
                  <c:v>73</c:v>
                </c:pt>
                <c:pt idx="25">
                  <c:v>74</c:v>
                </c:pt>
                <c:pt idx="26">
                  <c:v>75</c:v>
                </c:pt>
                <c:pt idx="27">
                  <c:v>76</c:v>
                </c:pt>
                <c:pt idx="28">
                  <c:v>77</c:v>
                </c:pt>
                <c:pt idx="29">
                  <c:v>78</c:v>
                </c:pt>
                <c:pt idx="30">
                  <c:v>79</c:v>
                </c:pt>
                <c:pt idx="31">
                  <c:v>80</c:v>
                </c:pt>
                <c:pt idx="32">
                  <c:v>81</c:v>
                </c:pt>
                <c:pt idx="33">
                  <c:v>82</c:v>
                </c:pt>
                <c:pt idx="34">
                  <c:v>83</c:v>
                </c:pt>
                <c:pt idx="35">
                  <c:v>84</c:v>
                </c:pt>
                <c:pt idx="36">
                  <c:v>85</c:v>
                </c:pt>
                <c:pt idx="37">
                  <c:v>86</c:v>
                </c:pt>
                <c:pt idx="38">
                  <c:v>87</c:v>
                </c:pt>
                <c:pt idx="39">
                  <c:v>88</c:v>
                </c:pt>
                <c:pt idx="40">
                  <c:v>89</c:v>
                </c:pt>
                <c:pt idx="41">
                  <c:v>90</c:v>
                </c:pt>
              </c:numCache>
            </c:numRef>
          </c:xVal>
          <c:yVal>
            <c:numRef>
              <c:f>'環水平高度'!$D$4:$D$45</c:f>
              <c:numCache>
                <c:ptCount val="42"/>
                <c:pt idx="0">
                  <c:v>0.36294533063537016</c:v>
                </c:pt>
                <c:pt idx="1">
                  <c:v>0.8061105974072885</c:v>
                </c:pt>
                <c:pt idx="2">
                  <c:v>1.0806795560649594</c:v>
                </c:pt>
                <c:pt idx="3">
                  <c:v>1.298418753566772</c:v>
                </c:pt>
                <c:pt idx="4">
                  <c:v>1.4845481093683506</c:v>
                </c:pt>
                <c:pt idx="5">
                  <c:v>1.649801113694946</c:v>
                </c:pt>
                <c:pt idx="6">
                  <c:v>1.7999369601086896</c:v>
                </c:pt>
                <c:pt idx="7">
                  <c:v>2.901263394788263</c:v>
                </c:pt>
                <c:pt idx="8">
                  <c:v>3.686688663488268</c:v>
                </c:pt>
                <c:pt idx="9">
                  <c:v>4.331596515224259</c:v>
                </c:pt>
                <c:pt idx="10">
                  <c:v>8.383040387566846</c:v>
                </c:pt>
                <c:pt idx="11">
                  <c:v>11.016953823847986</c:v>
                </c:pt>
                <c:pt idx="12">
                  <c:v>13.113984851782991</c:v>
                </c:pt>
                <c:pt idx="13">
                  <c:v>14.8997899899562</c:v>
                </c:pt>
                <c:pt idx="14">
                  <c:v>16.473355976262344</c:v>
                </c:pt>
                <c:pt idx="15">
                  <c:v>17.88840425171974</c:v>
                </c:pt>
                <c:pt idx="16">
                  <c:v>19.177808094641183</c:v>
                </c:pt>
                <c:pt idx="17">
                  <c:v>20.363305235500437</c:v>
                </c:pt>
                <c:pt idx="18">
                  <c:v>21.4600676555677</c:v>
                </c:pt>
                <c:pt idx="19">
                  <c:v>22.479110597292692</c:v>
                </c:pt>
                <c:pt idx="20">
                  <c:v>23.42867225701177</c:v>
                </c:pt>
                <c:pt idx="21">
                  <c:v>24.31505575569289</c:v>
                </c:pt>
                <c:pt idx="22">
                  <c:v>25.143169517158128</c:v>
                </c:pt>
                <c:pt idx="23">
                  <c:v>25.91688864770606</c:v>
                </c:pt>
                <c:pt idx="24">
                  <c:v>26.63930505407771</c:v>
                </c:pt>
                <c:pt idx="25">
                  <c:v>27.312905686611458</c:v>
                </c:pt>
                <c:pt idx="26">
                  <c:v>27.9397028070557</c:v>
                </c:pt>
                <c:pt idx="27">
                  <c:v>28.52133131584356</c:v>
                </c:pt>
                <c:pt idx="28">
                  <c:v>29.0591228934215</c:v>
                </c:pt>
                <c:pt idx="29">
                  <c:v>29.5541634547462</c:v>
                </c:pt>
                <c:pt idx="30">
                  <c:v>30.00733834743349</c:v>
                </c:pt>
                <c:pt idx="31">
                  <c:v>30.419368374063097</c:v>
                </c:pt>
                <c:pt idx="32">
                  <c:v>30.79083881699328</c:v>
                </c:pt>
                <c:pt idx="33">
                  <c:v>31.122223028214073</c:v>
                </c:pt>
                <c:pt idx="34">
                  <c:v>31.41390171827016</c:v>
                </c:pt>
                <c:pt idx="35">
                  <c:v>31.666178774928817</c:v>
                </c:pt>
                <c:pt idx="36">
                  <c:v>31.879294224089854</c:v>
                </c:pt>
                <c:pt idx="37">
                  <c:v>32.0534347861959</c:v>
                </c:pt>
                <c:pt idx="38">
                  <c:v>32.18874236351705</c:v>
                </c:pt>
                <c:pt idx="39">
                  <c:v>32.28532070511035</c:v>
                </c:pt>
                <c:pt idx="40">
                  <c:v>32.34324042855403</c:v>
                </c:pt>
                <c:pt idx="41">
                  <c:v>32.36254252464075</c:v>
                </c:pt>
              </c:numCache>
            </c:numRef>
          </c:yVal>
          <c:smooth val="0"/>
        </c:ser>
        <c:ser>
          <c:idx val="1"/>
          <c:order val="3"/>
          <c:tx>
            <c:v>高度差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'環水平高度'!$A$4:$A$45</c:f>
              <c:numCache>
                <c:ptCount val="42"/>
                <c:pt idx="0">
                  <c:v>57.64</c:v>
                </c:pt>
                <c:pt idx="1">
                  <c:v>57.65</c:v>
                </c:pt>
                <c:pt idx="2">
                  <c:v>57.66</c:v>
                </c:pt>
                <c:pt idx="3">
                  <c:v>57.669999999999995</c:v>
                </c:pt>
                <c:pt idx="4">
                  <c:v>57.67999999999999</c:v>
                </c:pt>
                <c:pt idx="5">
                  <c:v>57.68999999999999</c:v>
                </c:pt>
                <c:pt idx="6">
                  <c:v>57.7</c:v>
                </c:pt>
                <c:pt idx="7">
                  <c:v>57.800000000000004</c:v>
                </c:pt>
                <c:pt idx="8">
                  <c:v>57.900000000000006</c:v>
                </c:pt>
                <c:pt idx="9">
                  <c:v>58</c:v>
                </c:pt>
                <c:pt idx="10">
                  <c:v>59</c:v>
                </c:pt>
                <c:pt idx="11">
                  <c:v>60</c:v>
                </c:pt>
                <c:pt idx="12">
                  <c:v>61</c:v>
                </c:pt>
                <c:pt idx="13">
                  <c:v>62</c:v>
                </c:pt>
                <c:pt idx="14">
                  <c:v>63</c:v>
                </c:pt>
                <c:pt idx="15">
                  <c:v>64</c:v>
                </c:pt>
                <c:pt idx="16">
                  <c:v>65</c:v>
                </c:pt>
                <c:pt idx="17">
                  <c:v>66</c:v>
                </c:pt>
                <c:pt idx="18">
                  <c:v>67</c:v>
                </c:pt>
                <c:pt idx="19">
                  <c:v>68</c:v>
                </c:pt>
                <c:pt idx="20">
                  <c:v>69</c:v>
                </c:pt>
                <c:pt idx="21">
                  <c:v>70</c:v>
                </c:pt>
                <c:pt idx="22">
                  <c:v>71</c:v>
                </c:pt>
                <c:pt idx="23">
                  <c:v>72</c:v>
                </c:pt>
                <c:pt idx="24">
                  <c:v>73</c:v>
                </c:pt>
                <c:pt idx="25">
                  <c:v>74</c:v>
                </c:pt>
                <c:pt idx="26">
                  <c:v>75</c:v>
                </c:pt>
                <c:pt idx="27">
                  <c:v>76</c:v>
                </c:pt>
                <c:pt idx="28">
                  <c:v>77</c:v>
                </c:pt>
                <c:pt idx="29">
                  <c:v>78</c:v>
                </c:pt>
                <c:pt idx="30">
                  <c:v>79</c:v>
                </c:pt>
                <c:pt idx="31">
                  <c:v>80</c:v>
                </c:pt>
                <c:pt idx="32">
                  <c:v>81</c:v>
                </c:pt>
                <c:pt idx="33">
                  <c:v>82</c:v>
                </c:pt>
                <c:pt idx="34">
                  <c:v>83</c:v>
                </c:pt>
                <c:pt idx="35">
                  <c:v>84</c:v>
                </c:pt>
                <c:pt idx="36">
                  <c:v>85</c:v>
                </c:pt>
                <c:pt idx="37">
                  <c:v>86</c:v>
                </c:pt>
                <c:pt idx="38">
                  <c:v>87</c:v>
                </c:pt>
                <c:pt idx="39">
                  <c:v>88</c:v>
                </c:pt>
                <c:pt idx="40">
                  <c:v>89</c:v>
                </c:pt>
                <c:pt idx="41">
                  <c:v>90</c:v>
                </c:pt>
              </c:numCache>
            </c:numRef>
          </c:xVal>
          <c:yVal>
            <c:numRef>
              <c:f>'環水平高度'!$E$4:$E$45</c:f>
              <c:numCache>
                <c:ptCount val="42"/>
                <c:pt idx="0">
                  <c:v>57.27705466936463</c:v>
                </c:pt>
                <c:pt idx="1">
                  <c:v>56.84388940259271</c:v>
                </c:pt>
                <c:pt idx="2">
                  <c:v>56.57932044393504</c:v>
                </c:pt>
                <c:pt idx="3">
                  <c:v>56.37158124643322</c:v>
                </c:pt>
                <c:pt idx="4">
                  <c:v>56.195451890631645</c:v>
                </c:pt>
                <c:pt idx="5">
                  <c:v>56.04019888630504</c:v>
                </c:pt>
                <c:pt idx="6">
                  <c:v>55.900063039891315</c:v>
                </c:pt>
                <c:pt idx="7">
                  <c:v>54.89873660521174</c:v>
                </c:pt>
                <c:pt idx="8">
                  <c:v>54.21331133651174</c:v>
                </c:pt>
                <c:pt idx="9">
                  <c:v>53.66840348477574</c:v>
                </c:pt>
                <c:pt idx="10">
                  <c:v>50.616959612433156</c:v>
                </c:pt>
                <c:pt idx="11">
                  <c:v>48.983046176152016</c:v>
                </c:pt>
                <c:pt idx="12">
                  <c:v>47.88601514821701</c:v>
                </c:pt>
                <c:pt idx="13">
                  <c:v>47.100210010043796</c:v>
                </c:pt>
                <c:pt idx="14">
                  <c:v>46.52664402373766</c:v>
                </c:pt>
                <c:pt idx="15">
                  <c:v>46.11159574828026</c:v>
                </c:pt>
                <c:pt idx="16">
                  <c:v>45.82219190535882</c:v>
                </c:pt>
                <c:pt idx="17">
                  <c:v>45.636694764499566</c:v>
                </c:pt>
                <c:pt idx="18">
                  <c:v>45.5399323444323</c:v>
                </c:pt>
                <c:pt idx="19">
                  <c:v>45.52088940270731</c:v>
                </c:pt>
                <c:pt idx="20">
                  <c:v>45.57132774298823</c:v>
                </c:pt>
                <c:pt idx="21">
                  <c:v>45.68494424430711</c:v>
                </c:pt>
                <c:pt idx="22">
                  <c:v>45.85683048284187</c:v>
                </c:pt>
                <c:pt idx="23">
                  <c:v>46.08311135229394</c:v>
                </c:pt>
                <c:pt idx="24">
                  <c:v>46.36069494592229</c:v>
                </c:pt>
                <c:pt idx="25">
                  <c:v>46.68709431338854</c:v>
                </c:pt>
                <c:pt idx="26">
                  <c:v>47.060297192944304</c:v>
                </c:pt>
                <c:pt idx="27">
                  <c:v>47.47866868415644</c:v>
                </c:pt>
                <c:pt idx="28">
                  <c:v>47.9408771065785</c:v>
                </c:pt>
                <c:pt idx="29">
                  <c:v>48.4458365452538</c:v>
                </c:pt>
                <c:pt idx="30">
                  <c:v>48.99266165256651</c:v>
                </c:pt>
                <c:pt idx="31">
                  <c:v>49.5806316259369</c:v>
                </c:pt>
                <c:pt idx="32">
                  <c:v>50.20916118300672</c:v>
                </c:pt>
                <c:pt idx="33">
                  <c:v>50.87777697178593</c:v>
                </c:pt>
                <c:pt idx="34">
                  <c:v>51.58609828172984</c:v>
                </c:pt>
                <c:pt idx="35">
                  <c:v>52.33382122507118</c:v>
                </c:pt>
                <c:pt idx="36">
                  <c:v>53.120705775910146</c:v>
                </c:pt>
                <c:pt idx="37">
                  <c:v>53.9465652138041</c:v>
                </c:pt>
                <c:pt idx="38">
                  <c:v>54.81125763648295</c:v>
                </c:pt>
                <c:pt idx="39">
                  <c:v>55.71467929488965</c:v>
                </c:pt>
                <c:pt idx="40">
                  <c:v>56.65675957144597</c:v>
                </c:pt>
                <c:pt idx="41">
                  <c:v>57.63745747535925</c:v>
                </c:pt>
              </c:numCache>
            </c:numRef>
          </c:yVal>
          <c:smooth val="0"/>
        </c:ser>
        <c:ser>
          <c:idx val="4"/>
          <c:order val="4"/>
          <c:tx>
            <c:v>太陽高度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'環水平高度'!$K$2:$K$4</c:f>
              <c:numCache>
                <c:ptCount val="3"/>
                <c:pt idx="0">
                  <c:v>0</c:v>
                </c:pt>
                <c:pt idx="1">
                  <c:v>45</c:v>
                </c:pt>
                <c:pt idx="2">
                  <c:v>90</c:v>
                </c:pt>
              </c:numCache>
            </c:numRef>
          </c:xVal>
          <c:yVal>
            <c:numRef>
              <c:f>'環水平高度'!$L$2:$L$4</c:f>
              <c:numCache>
                <c:ptCount val="3"/>
                <c:pt idx="0">
                  <c:v>0</c:v>
                </c:pt>
                <c:pt idx="1">
                  <c:v>45</c:v>
                </c:pt>
                <c:pt idx="2">
                  <c:v>90</c:v>
                </c:pt>
              </c:numCache>
            </c:numRef>
          </c:yVal>
          <c:smooth val="0"/>
        </c:ser>
        <c:ser>
          <c:idx val="5"/>
          <c:order val="5"/>
          <c:tx>
            <c:v>外暈高度差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'環水平高度'!$K$2:$K$4</c:f>
              <c:numCache>
                <c:ptCount val="3"/>
                <c:pt idx="0">
                  <c:v>0</c:v>
                </c:pt>
                <c:pt idx="1">
                  <c:v>45</c:v>
                </c:pt>
                <c:pt idx="2">
                  <c:v>90</c:v>
                </c:pt>
              </c:numCache>
            </c:numRef>
          </c:xVal>
          <c:yVal>
            <c:numRef>
              <c:f>'環水平高度'!$M$2:$M$4</c:f>
              <c:numCache>
                <c:ptCount val="3"/>
                <c:pt idx="0">
                  <c:v>45.8</c:v>
                </c:pt>
                <c:pt idx="1">
                  <c:v>45.8</c:v>
                </c:pt>
                <c:pt idx="2">
                  <c:v>45.8</c:v>
                </c:pt>
              </c:numCache>
            </c:numRef>
          </c:yVal>
          <c:smooth val="0"/>
        </c:ser>
        <c:axId val="3902610"/>
        <c:axId val="35123491"/>
      </c:scatterChart>
      <c:valAx>
        <c:axId val="3902610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太陽高度（度）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23491"/>
        <c:crosses val="autoZero"/>
        <c:crossBetween val="midCat"/>
        <c:dispUnits/>
        <c:majorUnit val="10"/>
        <c:minorUnit val="5"/>
      </c:valAx>
      <c:valAx>
        <c:axId val="35123491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環天頂・環水平高度（度）、高度差（度）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2610"/>
        <c:crosses val="autoZero"/>
        <c:crossBetween val="midCat"/>
        <c:dispUnits/>
        <c:majorUnit val="10"/>
        <c:minorUnit val="5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755"/>
          <c:y val="0.028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175"/>
          <c:w val="0.93"/>
          <c:h val="0.91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グラフ!$A$3</c:f>
              <c:strCache>
                <c:ptCount val="1"/>
                <c:pt idx="0">
                  <c:v>12月6日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'計算'!$B$3:$B$73</c:f>
              <c:strCache>
                <c:ptCount val="71"/>
                <c:pt idx="0">
                  <c:v>0.16666666666666666</c:v>
                </c:pt>
                <c:pt idx="1">
                  <c:v>0.1875</c:v>
                </c:pt>
                <c:pt idx="2">
                  <c:v>0.20833333333333334</c:v>
                </c:pt>
                <c:pt idx="3">
                  <c:v>0.22916666666666669</c:v>
                </c:pt>
                <c:pt idx="4">
                  <c:v>0.25</c:v>
                </c:pt>
                <c:pt idx="5">
                  <c:v>0.2708333333333333</c:v>
                </c:pt>
                <c:pt idx="6">
                  <c:v>0.29166666666666663</c:v>
                </c:pt>
                <c:pt idx="7">
                  <c:v>0.31249999999999994</c:v>
                </c:pt>
                <c:pt idx="8">
                  <c:v>0.33333333333333326</c:v>
                </c:pt>
                <c:pt idx="9">
                  <c:v>0.3541666666666666</c:v>
                </c:pt>
                <c:pt idx="10">
                  <c:v>0.3749999999999999</c:v>
                </c:pt>
                <c:pt idx="11">
                  <c:v>0.3958333333333332</c:v>
                </c:pt>
                <c:pt idx="12">
                  <c:v>0.4166666666666665</c:v>
                </c:pt>
                <c:pt idx="13">
                  <c:v>0.43749999999999983</c:v>
                </c:pt>
                <c:pt idx="14">
                  <c:v>0.4479166666666665</c:v>
                </c:pt>
                <c:pt idx="15">
                  <c:v>0.4583333333333332</c:v>
                </c:pt>
                <c:pt idx="16">
                  <c:v>0.4618055555555554</c:v>
                </c:pt>
                <c:pt idx="17">
                  <c:v>0.4652777777777776</c:v>
                </c:pt>
                <c:pt idx="18">
                  <c:v>0.46874999999999983</c:v>
                </c:pt>
                <c:pt idx="19">
                  <c:v>0.47222222222222204</c:v>
                </c:pt>
                <c:pt idx="20">
                  <c:v>0.47569444444444425</c:v>
                </c:pt>
                <c:pt idx="21">
                  <c:v>0.47916666666666646</c:v>
                </c:pt>
                <c:pt idx="22">
                  <c:v>0.4826388888888887</c:v>
                </c:pt>
                <c:pt idx="23">
                  <c:v>0.4861111111111109</c:v>
                </c:pt>
                <c:pt idx="24">
                  <c:v>0.4895833333333331</c:v>
                </c:pt>
                <c:pt idx="25">
                  <c:v>0.4930555555555553</c:v>
                </c:pt>
                <c:pt idx="26">
                  <c:v>0.4965277777777775</c:v>
                </c:pt>
                <c:pt idx="27">
                  <c:v>0.4999999999999997</c:v>
                </c:pt>
                <c:pt idx="28">
                  <c:v>0.503472222222222</c:v>
                </c:pt>
                <c:pt idx="29">
                  <c:v>0.5069444444444442</c:v>
                </c:pt>
                <c:pt idx="30">
                  <c:v>0.5104166666666664</c:v>
                </c:pt>
                <c:pt idx="31">
                  <c:v>0.5138888888888886</c:v>
                </c:pt>
                <c:pt idx="32">
                  <c:v>0.5173611111111108</c:v>
                </c:pt>
                <c:pt idx="33">
                  <c:v>0.520833333333333</c:v>
                </c:pt>
                <c:pt idx="34">
                  <c:v>0.5243055555555552</c:v>
                </c:pt>
                <c:pt idx="35">
                  <c:v>0.5277777777777775</c:v>
                </c:pt>
                <c:pt idx="36">
                  <c:v>0.5312499999999997</c:v>
                </c:pt>
                <c:pt idx="37">
                  <c:v>0.5347222222222219</c:v>
                </c:pt>
                <c:pt idx="38">
                  <c:v>0.5381944444444441</c:v>
                </c:pt>
                <c:pt idx="39">
                  <c:v>0.5416666666666663</c:v>
                </c:pt>
                <c:pt idx="40">
                  <c:v>0.5451388888888885</c:v>
                </c:pt>
                <c:pt idx="41">
                  <c:v>0.5486111111111107</c:v>
                </c:pt>
                <c:pt idx="42">
                  <c:v>0.5520833333333329</c:v>
                </c:pt>
                <c:pt idx="43">
                  <c:v>0.5555555555555551</c:v>
                </c:pt>
                <c:pt idx="44">
                  <c:v>0.5590277777777773</c:v>
                </c:pt>
                <c:pt idx="45">
                  <c:v>0.5624999999999996</c:v>
                </c:pt>
                <c:pt idx="46">
                  <c:v>0.5659722222222218</c:v>
                </c:pt>
                <c:pt idx="47">
                  <c:v>0.569444444444444</c:v>
                </c:pt>
                <c:pt idx="48">
                  <c:v>0.5729166666666662</c:v>
                </c:pt>
                <c:pt idx="49">
                  <c:v>0.5833333333333328</c:v>
                </c:pt>
                <c:pt idx="50">
                  <c:v>0.5937499999999994</c:v>
                </c:pt>
                <c:pt idx="51">
                  <c:v>0.6041666666666661</c:v>
                </c:pt>
                <c:pt idx="52">
                  <c:v>0.6145833333333327</c:v>
                </c:pt>
                <c:pt idx="53">
                  <c:v>0.6249999999999993</c:v>
                </c:pt>
                <c:pt idx="54">
                  <c:v>0.6458333333333327</c:v>
                </c:pt>
                <c:pt idx="55">
                  <c:v>0.6666666666666661</c:v>
                </c:pt>
                <c:pt idx="56">
                  <c:v>0.6874999999999994</c:v>
                </c:pt>
                <c:pt idx="57">
                  <c:v>0.7083333333333328</c:v>
                </c:pt>
                <c:pt idx="58">
                  <c:v>0.7291666666666662</c:v>
                </c:pt>
                <c:pt idx="59">
                  <c:v>0.7499999999999996</c:v>
                </c:pt>
                <c:pt idx="60">
                  <c:v>0.7708333333333329</c:v>
                </c:pt>
                <c:pt idx="61">
                  <c:v>0.7916666666666663</c:v>
                </c:pt>
                <c:pt idx="62">
                  <c:v>0.8124999999999997</c:v>
                </c:pt>
                <c:pt idx="63">
                  <c:v>0.833333333333333</c:v>
                </c:pt>
                <c:pt idx="64">
                  <c:v>0.8541666666666664</c:v>
                </c:pt>
                <c:pt idx="65">
                  <c:v>0.8749999999999998</c:v>
                </c:pt>
                <c:pt idx="66">
                  <c:v>0.8958333333333331</c:v>
                </c:pt>
                <c:pt idx="67">
                  <c:v>0.9166666666666665</c:v>
                </c:pt>
                <c:pt idx="68">
                  <c:v>0.9374999999999999</c:v>
                </c:pt>
                <c:pt idx="69">
                  <c:v>0.9583333333333333</c:v>
                </c:pt>
                <c:pt idx="70">
                  <c:v>0.9791666666666666</c:v>
                </c:pt>
              </c:strCache>
            </c:strRef>
          </c:xVal>
          <c:yVal>
            <c:numRef>
              <c:f>'計算'!$R$3:$R$73</c:f>
              <c:numCache>
                <c:ptCount val="71"/>
                <c:pt idx="0">
                  <c:v>-32.100940371029616</c:v>
                </c:pt>
                <c:pt idx="1">
                  <c:v>-26.019467138527542</c:v>
                </c:pt>
                <c:pt idx="2">
                  <c:v>-20.00924411773485</c:v>
                </c:pt>
                <c:pt idx="3">
                  <c:v>-14.096126984151631</c:v>
                </c:pt>
                <c:pt idx="4">
                  <c:v>-8.30815619497135</c:v>
                </c:pt>
                <c:pt idx="5">
                  <c:v>-2.677225208937457</c:v>
                </c:pt>
                <c:pt idx="6">
                  <c:v>2.759306984542779</c:v>
                </c:pt>
                <c:pt idx="7">
                  <c:v>7.956969553670193</c:v>
                </c:pt>
                <c:pt idx="8">
                  <c:v>12.862532741514707</c:v>
                </c:pt>
                <c:pt idx="9">
                  <c:v>17.41255431038546</c:v>
                </c:pt>
                <c:pt idx="10">
                  <c:v>21.532550129609817</c:v>
                </c:pt>
                <c:pt idx="11">
                  <c:v>25.13753183821428</c:v>
                </c:pt>
                <c:pt idx="12">
                  <c:v>28.134950201577453</c:v>
                </c:pt>
                <c:pt idx="13">
                  <c:v>30.431095396847457</c:v>
                </c:pt>
                <c:pt idx="14">
                  <c:v>31.289037323750424</c:v>
                </c:pt>
                <c:pt idx="15">
                  <c:v>31.941303134721863</c:v>
                </c:pt>
                <c:pt idx="16">
                  <c:v>32.11173745164007</c:v>
                </c:pt>
                <c:pt idx="17">
                  <c:v>32.258302548741106</c:v>
                </c:pt>
                <c:pt idx="18">
                  <c:v>32.380813983649794</c:v>
                </c:pt>
                <c:pt idx="19">
                  <c:v>32.47911614934465</c:v>
                </c:pt>
                <c:pt idx="20">
                  <c:v>32.55308323333422</c:v>
                </c:pt>
                <c:pt idx="21">
                  <c:v>32.602620003262</c:v>
                </c:pt>
                <c:pt idx="22">
                  <c:v>32.62766240757566</c:v>
                </c:pt>
                <c:pt idx="23">
                  <c:v>32.628177982448115</c:v>
                </c:pt>
                <c:pt idx="24">
                  <c:v>32.60416605891955</c:v>
                </c:pt>
                <c:pt idx="25">
                  <c:v>32.55565776717229</c:v>
                </c:pt>
                <c:pt idx="26">
                  <c:v>32.48271583787438</c:v>
                </c:pt>
                <c:pt idx="27">
                  <c:v>32.385434203554425</c:v>
                </c:pt>
                <c:pt idx="28">
                  <c:v>32.26393740591727</c:v>
                </c:pt>
                <c:pt idx="29">
                  <c:v>32.11837981780052</c:v>
                </c:pt>
                <c:pt idx="30">
                  <c:v>31.948944691034086</c:v>
                </c:pt>
                <c:pt idx="31">
                  <c:v>31.755843043738277</c:v>
                </c:pt>
                <c:pt idx="32">
                  <c:v>31.539312402528505</c:v>
                </c:pt>
                <c:pt idx="33">
                  <c:v>31.29961541665051</c:v>
                </c:pt>
                <c:pt idx="34">
                  <c:v>31.037038362226223</c:v>
                </c:pt>
                <c:pt idx="35">
                  <c:v>30.751889555536884</c:v>
                </c:pt>
                <c:pt idx="36">
                  <c:v>30.444497694612885</c:v>
                </c:pt>
                <c:pt idx="37">
                  <c:v>30.115210148355693</c:v>
                </c:pt>
                <c:pt idx="38">
                  <c:v>29.76439121201388</c:v>
                </c:pt>
                <c:pt idx="39">
                  <c:v>29.39242034711068</c:v>
                </c:pt>
                <c:pt idx="40">
                  <c:v>28.999690422917233</c:v>
                </c:pt>
                <c:pt idx="41">
                  <c:v>28.58660597533217</c:v>
                </c:pt>
                <c:pt idx="42">
                  <c:v>28.153581497614617</c:v>
                </c:pt>
                <c:pt idx="43">
                  <c:v>27.701039775873706</c:v>
                </c:pt>
                <c:pt idx="44">
                  <c:v>27.22941028059245</c:v>
                </c:pt>
                <c:pt idx="45">
                  <c:v>26.73912762380121</c:v>
                </c:pt>
                <c:pt idx="46">
                  <c:v>26.230630089858636</c:v>
                </c:pt>
                <c:pt idx="47">
                  <c:v>25.704358246179662</c:v>
                </c:pt>
                <c:pt idx="48">
                  <c:v>25.1607536387015</c:v>
                </c:pt>
                <c:pt idx="49">
                  <c:v>23.430348456296514</c:v>
                </c:pt>
                <c:pt idx="50">
                  <c:v>21.559700232899562</c:v>
                </c:pt>
                <c:pt idx="51">
                  <c:v>19.560266258184203</c:v>
                </c:pt>
                <c:pt idx="52">
                  <c:v>17.44300542493739</c:v>
                </c:pt>
                <c:pt idx="53">
                  <c:v>15.218266645969726</c:v>
                </c:pt>
                <c:pt idx="54">
                  <c:v>10.484350861521865</c:v>
                </c:pt>
                <c:pt idx="55">
                  <c:v>5.427520218823024</c:v>
                </c:pt>
                <c:pt idx="56">
                  <c:v>0.10602630983554144</c:v>
                </c:pt>
                <c:pt idx="57">
                  <c:v>-5.431419809258063</c:v>
                </c:pt>
                <c:pt idx="58">
                  <c:v>-11.144061575517874</c:v>
                </c:pt>
                <c:pt idx="59">
                  <c:v>-16.997437387923302</c:v>
                </c:pt>
                <c:pt idx="60">
                  <c:v>-22.96175481920538</c:v>
                </c:pt>
                <c:pt idx="61">
                  <c:v>-29.0102692200936</c:v>
                </c:pt>
                <c:pt idx="62">
                  <c:v>-35.11751587096542</c:v>
                </c:pt>
                <c:pt idx="63">
                  <c:v>-41.257074278977825</c:v>
                </c:pt>
                <c:pt idx="64">
                  <c:v>-47.3982037379747</c:v>
                </c:pt>
                <c:pt idx="65">
                  <c:v>-53.49989185687824</c:v>
                </c:pt>
                <c:pt idx="66">
                  <c:v>-59.49879905065196</c:v>
                </c:pt>
                <c:pt idx="67">
                  <c:v>-65.28186644633496</c:v>
                </c:pt>
                <c:pt idx="68">
                  <c:v>-70.61814178744623</c:v>
                </c:pt>
                <c:pt idx="69">
                  <c:v>-74.98901665988738</c:v>
                </c:pt>
                <c:pt idx="70">
                  <c:v>-77.32628595197951</c:v>
                </c:pt>
              </c:numCache>
            </c:numRef>
          </c:yVal>
          <c:smooth val="0"/>
        </c:ser>
        <c:ser>
          <c:idx val="8"/>
          <c:order val="1"/>
          <c:tx>
            <c:strRef>
              <c:f>'今日'!$S$1</c:f>
              <c:strCache>
                <c:ptCount val="1"/>
                <c:pt idx="0">
                  <c:v>本日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'今日'!$B$3:$B$73</c:f>
              <c:strCache>
                <c:ptCount val="71"/>
                <c:pt idx="0">
                  <c:v>0.16666666666666666</c:v>
                </c:pt>
                <c:pt idx="1">
                  <c:v>0.1875</c:v>
                </c:pt>
                <c:pt idx="2">
                  <c:v>0.20833333333333334</c:v>
                </c:pt>
                <c:pt idx="3">
                  <c:v>0.22916666666666669</c:v>
                </c:pt>
                <c:pt idx="4">
                  <c:v>0.25</c:v>
                </c:pt>
                <c:pt idx="5">
                  <c:v>0.2708333333333333</c:v>
                </c:pt>
                <c:pt idx="6">
                  <c:v>0.29166666666666663</c:v>
                </c:pt>
                <c:pt idx="7">
                  <c:v>0.31249999999999994</c:v>
                </c:pt>
                <c:pt idx="8">
                  <c:v>0.33333333333333326</c:v>
                </c:pt>
                <c:pt idx="9">
                  <c:v>0.3541666666666666</c:v>
                </c:pt>
                <c:pt idx="10">
                  <c:v>0.3749999999999999</c:v>
                </c:pt>
                <c:pt idx="11">
                  <c:v>0.3958333333333332</c:v>
                </c:pt>
                <c:pt idx="12">
                  <c:v>0.4166666666666665</c:v>
                </c:pt>
                <c:pt idx="13">
                  <c:v>0.43749999999999983</c:v>
                </c:pt>
                <c:pt idx="14">
                  <c:v>0.4479166666666665</c:v>
                </c:pt>
                <c:pt idx="15">
                  <c:v>0.4583333333333332</c:v>
                </c:pt>
                <c:pt idx="16">
                  <c:v>0.4618055555555554</c:v>
                </c:pt>
                <c:pt idx="17">
                  <c:v>0.4652777777777776</c:v>
                </c:pt>
                <c:pt idx="18">
                  <c:v>0.46874999999999983</c:v>
                </c:pt>
                <c:pt idx="19">
                  <c:v>0.47222222222222204</c:v>
                </c:pt>
                <c:pt idx="20">
                  <c:v>0.47569444444444425</c:v>
                </c:pt>
                <c:pt idx="21">
                  <c:v>0.47916666666666646</c:v>
                </c:pt>
                <c:pt idx="22">
                  <c:v>0.4826388888888887</c:v>
                </c:pt>
                <c:pt idx="23">
                  <c:v>0.4861111111111109</c:v>
                </c:pt>
                <c:pt idx="24">
                  <c:v>0.4895833333333331</c:v>
                </c:pt>
                <c:pt idx="25">
                  <c:v>0.4930555555555553</c:v>
                </c:pt>
                <c:pt idx="26">
                  <c:v>0.4965277777777775</c:v>
                </c:pt>
                <c:pt idx="27">
                  <c:v>0.4999999999999997</c:v>
                </c:pt>
                <c:pt idx="28">
                  <c:v>0.503472222222222</c:v>
                </c:pt>
                <c:pt idx="29">
                  <c:v>0.5069444444444442</c:v>
                </c:pt>
                <c:pt idx="30">
                  <c:v>0.5104166666666664</c:v>
                </c:pt>
                <c:pt idx="31">
                  <c:v>0.5138888888888886</c:v>
                </c:pt>
                <c:pt idx="32">
                  <c:v>0.5173611111111108</c:v>
                </c:pt>
                <c:pt idx="33">
                  <c:v>0.520833333333333</c:v>
                </c:pt>
                <c:pt idx="34">
                  <c:v>0.5243055555555552</c:v>
                </c:pt>
                <c:pt idx="35">
                  <c:v>0.5277777777777775</c:v>
                </c:pt>
                <c:pt idx="36">
                  <c:v>0.5312499999999997</c:v>
                </c:pt>
                <c:pt idx="37">
                  <c:v>0.5347222222222219</c:v>
                </c:pt>
                <c:pt idx="38">
                  <c:v>0.5381944444444441</c:v>
                </c:pt>
                <c:pt idx="39">
                  <c:v>0.5416666666666663</c:v>
                </c:pt>
                <c:pt idx="40">
                  <c:v>0.5451388888888885</c:v>
                </c:pt>
                <c:pt idx="41">
                  <c:v>0.5486111111111107</c:v>
                </c:pt>
                <c:pt idx="42">
                  <c:v>0.5520833333333329</c:v>
                </c:pt>
                <c:pt idx="43">
                  <c:v>0.5555555555555551</c:v>
                </c:pt>
                <c:pt idx="44">
                  <c:v>0.5590277777777773</c:v>
                </c:pt>
                <c:pt idx="45">
                  <c:v>0.5624999999999996</c:v>
                </c:pt>
                <c:pt idx="46">
                  <c:v>0.5659722222222218</c:v>
                </c:pt>
                <c:pt idx="47">
                  <c:v>0.569444444444444</c:v>
                </c:pt>
                <c:pt idx="48">
                  <c:v>0.5729166666666662</c:v>
                </c:pt>
                <c:pt idx="49">
                  <c:v>0.5833333333333328</c:v>
                </c:pt>
                <c:pt idx="50">
                  <c:v>0.5937499999999994</c:v>
                </c:pt>
                <c:pt idx="51">
                  <c:v>0.6041666666666661</c:v>
                </c:pt>
                <c:pt idx="52">
                  <c:v>0.6145833333333327</c:v>
                </c:pt>
                <c:pt idx="53">
                  <c:v>0.6249999999999993</c:v>
                </c:pt>
                <c:pt idx="54">
                  <c:v>0.6458333333333327</c:v>
                </c:pt>
                <c:pt idx="55">
                  <c:v>0.6666666666666661</c:v>
                </c:pt>
                <c:pt idx="56">
                  <c:v>0.6874999999999994</c:v>
                </c:pt>
                <c:pt idx="57">
                  <c:v>0.7083333333333328</c:v>
                </c:pt>
                <c:pt idx="58">
                  <c:v>0.7291666666666662</c:v>
                </c:pt>
                <c:pt idx="59">
                  <c:v>0.7499999999999996</c:v>
                </c:pt>
                <c:pt idx="60">
                  <c:v>0.7708333333333329</c:v>
                </c:pt>
                <c:pt idx="61">
                  <c:v>0.7916666666666663</c:v>
                </c:pt>
                <c:pt idx="62">
                  <c:v>0.8124999999999997</c:v>
                </c:pt>
                <c:pt idx="63">
                  <c:v>0.833333333333333</c:v>
                </c:pt>
                <c:pt idx="64">
                  <c:v>0.8541666666666664</c:v>
                </c:pt>
                <c:pt idx="65">
                  <c:v>0.8749999999999998</c:v>
                </c:pt>
                <c:pt idx="66">
                  <c:v>0.8958333333333331</c:v>
                </c:pt>
                <c:pt idx="67">
                  <c:v>0.9166666666666665</c:v>
                </c:pt>
                <c:pt idx="68">
                  <c:v>0.9374999999999999</c:v>
                </c:pt>
                <c:pt idx="69">
                  <c:v>0.9583333333333333</c:v>
                </c:pt>
                <c:pt idx="70">
                  <c:v>0.9791666666666666</c:v>
                </c:pt>
              </c:strCache>
            </c:strRef>
          </c:xVal>
          <c:yVal>
            <c:numRef>
              <c:f>'今日'!$R$3:$R$73</c:f>
              <c:numCache>
                <c:ptCount val="71"/>
                <c:pt idx="0">
                  <c:v>-27.772061179062163</c:v>
                </c:pt>
                <c:pt idx="1">
                  <c:v>-21.639490631099285</c:v>
                </c:pt>
                <c:pt idx="2">
                  <c:v>-15.549790892534764</c:v>
                </c:pt>
                <c:pt idx="3">
                  <c:v>-9.532626235923926</c:v>
                </c:pt>
                <c:pt idx="4">
                  <c:v>-3.618863520654137</c:v>
                </c:pt>
                <c:pt idx="5">
                  <c:v>2.1571803251842705</c:v>
                </c:pt>
                <c:pt idx="6">
                  <c:v>7.7555590895874715</c:v>
                </c:pt>
                <c:pt idx="7">
                  <c:v>13.128406127728635</c:v>
                </c:pt>
                <c:pt idx="8">
                  <c:v>18.217492272110682</c:v>
                </c:pt>
                <c:pt idx="9">
                  <c:v>22.951799478418724</c:v>
                </c:pt>
                <c:pt idx="10">
                  <c:v>27.24562511013134</c:v>
                </c:pt>
                <c:pt idx="11">
                  <c:v>30.99827552769075</c:v>
                </c:pt>
                <c:pt idx="12">
                  <c:v>34.09706153870607</c:v>
                </c:pt>
                <c:pt idx="13">
                  <c:v>36.4256260467079</c:v>
                </c:pt>
                <c:pt idx="14">
                  <c:v>37.2672227902229</c:v>
                </c:pt>
                <c:pt idx="15">
                  <c:v>37.878670762118496</c:v>
                </c:pt>
                <c:pt idx="16">
                  <c:v>38.02982839335315</c:v>
                </c:pt>
                <c:pt idx="17">
                  <c:v>38.15423369011224</c:v>
                </c:pt>
                <c:pt idx="18">
                  <c:v>38.25169104273495</c:v>
                </c:pt>
                <c:pt idx="19">
                  <c:v>38.322045905585256</c:v>
                </c:pt>
                <c:pt idx="20">
                  <c:v>38.365185990697285</c:v>
                </c:pt>
                <c:pt idx="21">
                  <c:v>38.3810421445386</c:v>
                </c:pt>
                <c:pt idx="22">
                  <c:v>38.36958889196</c:v>
                </c:pt>
                <c:pt idx="23">
                  <c:v>38.33084463734592</c:v>
                </c:pt>
                <c:pt idx="24">
                  <c:v>38.264871519252935</c:v>
                </c:pt>
                <c:pt idx="25">
                  <c:v>38.17177492122034</c:v>
                </c:pt>
                <c:pt idx="26">
                  <c:v>38.051702647744065</c:v>
                </c:pt>
                <c:pt idx="27">
                  <c:v>37.904843780416876</c:v>
                </c:pt>
                <c:pt idx="28">
                  <c:v>37.73142723476215</c:v>
                </c:pt>
                <c:pt idx="29">
                  <c:v>37.53172004315829</c:v>
                </c:pt>
                <c:pt idx="30">
                  <c:v>37.30602539333038</c:v>
                </c:pt>
                <c:pt idx="31">
                  <c:v>37.054680455080906</c:v>
                </c:pt>
                <c:pt idx="32">
                  <c:v>36.77805403018154</c:v>
                </c:pt>
                <c:pt idx="33">
                  <c:v>36.47654406164229</c:v>
                </c:pt>
                <c:pt idx="34">
                  <c:v>36.15057503893263</c:v>
                </c:pt>
                <c:pt idx="35">
                  <c:v>35.800595335211476</c:v>
                </c:pt>
                <c:pt idx="36">
                  <c:v>35.42707451131427</c:v>
                </c:pt>
                <c:pt idx="37">
                  <c:v>35.030500619255044</c:v>
                </c:pt>
                <c:pt idx="38">
                  <c:v>34.61137753545151</c:v>
                </c:pt>
                <c:pt idx="39">
                  <c:v>34.17022235090226</c:v>
                </c:pt>
                <c:pt idx="40">
                  <c:v>33.707562842266725</c:v>
                </c:pt>
                <c:pt idx="41">
                  <c:v>33.2239350443474</c:v>
                </c:pt>
                <c:pt idx="42">
                  <c:v>32.71988094096414</c:v>
                </c:pt>
                <c:pt idx="43">
                  <c:v>32.195946287744036</c:v>
                </c:pt>
                <c:pt idx="44">
                  <c:v>31.65267857701495</c:v>
                </c:pt>
                <c:pt idx="45">
                  <c:v>31.09062515185369</c:v>
                </c:pt>
                <c:pt idx="46">
                  <c:v>30.510331473456237</c:v>
                </c:pt>
                <c:pt idx="47">
                  <c:v>29.912339543401632</c:v>
                </c:pt>
                <c:pt idx="48">
                  <c:v>29.297186480096475</c:v>
                </c:pt>
                <c:pt idx="49">
                  <c:v>27.3540327385864</c:v>
                </c:pt>
                <c:pt idx="50">
                  <c:v>25.275057277169072</c:v>
                </c:pt>
                <c:pt idx="51">
                  <c:v>23.073369797203217</c:v>
                </c:pt>
                <c:pt idx="52">
                  <c:v>20.761173542422522</c:v>
                </c:pt>
                <c:pt idx="53">
                  <c:v>18.349710956976804</c:v>
                </c:pt>
                <c:pt idx="54">
                  <c:v>13.269168144975765</c:v>
                </c:pt>
                <c:pt idx="55">
                  <c:v>7.903133450742256</c:v>
                </c:pt>
                <c:pt idx="56">
                  <c:v>2.310148845564822</c:v>
                </c:pt>
                <c:pt idx="57">
                  <c:v>-3.461673006909415</c:v>
                </c:pt>
                <c:pt idx="58">
                  <c:v>-9.372203730070297</c:v>
                </c:pt>
                <c:pt idx="59">
                  <c:v>-15.387003829710366</c:v>
                </c:pt>
                <c:pt idx="60">
                  <c:v>-21.475142237897217</c:v>
                </c:pt>
                <c:pt idx="61">
                  <c:v>-27.606954207425947</c:v>
                </c:pt>
                <c:pt idx="62">
                  <c:v>-33.751409241928215</c:v>
                </c:pt>
                <c:pt idx="63">
                  <c:v>-39.8725081529312</c:v>
                </c:pt>
                <c:pt idx="64">
                  <c:v>-45.92362079770491</c:v>
                </c:pt>
                <c:pt idx="65">
                  <c:v>-51.83760064647606</c:v>
                </c:pt>
                <c:pt idx="66">
                  <c:v>-57.508249896476556</c:v>
                </c:pt>
                <c:pt idx="67">
                  <c:v>-62.75449396572814</c:v>
                </c:pt>
                <c:pt idx="68">
                  <c:v>-67.25509393652158</c:v>
                </c:pt>
                <c:pt idx="69">
                  <c:v>-70.46680444054734</c:v>
                </c:pt>
                <c:pt idx="70">
                  <c:v>-71.68531431575681</c:v>
                </c:pt>
              </c:numCache>
            </c:numRef>
          </c:yVal>
          <c:smooth val="0"/>
        </c:ser>
        <c:ser>
          <c:idx val="6"/>
          <c:order val="2"/>
          <c:tx>
            <c:strRef>
              <c:f>'3-21'!$A$3</c:f>
              <c:strCache>
                <c:ptCount val="1"/>
                <c:pt idx="0">
                  <c:v>3月21日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'3-21'!$B$3:$B$38</c:f>
              <c:strCache>
                <c:ptCount val="36"/>
                <c:pt idx="0">
                  <c:v>0.16666666666666666</c:v>
                </c:pt>
                <c:pt idx="1">
                  <c:v>0.1875</c:v>
                </c:pt>
                <c:pt idx="2">
                  <c:v>0.20833333333333334</c:v>
                </c:pt>
                <c:pt idx="3">
                  <c:v>0.22916666666666669</c:v>
                </c:pt>
                <c:pt idx="4">
                  <c:v>0.25</c:v>
                </c:pt>
                <c:pt idx="5">
                  <c:v>0.2708333333333333</c:v>
                </c:pt>
                <c:pt idx="6">
                  <c:v>0.29166666666666663</c:v>
                </c:pt>
                <c:pt idx="7">
                  <c:v>0.31249999999999994</c:v>
                </c:pt>
                <c:pt idx="8">
                  <c:v>0.33333333333333326</c:v>
                </c:pt>
                <c:pt idx="9">
                  <c:v>0.3541666666666666</c:v>
                </c:pt>
                <c:pt idx="10">
                  <c:v>0.3749999999999999</c:v>
                </c:pt>
                <c:pt idx="11">
                  <c:v>0.3958333333333332</c:v>
                </c:pt>
                <c:pt idx="12">
                  <c:v>0.4166666666666665</c:v>
                </c:pt>
                <c:pt idx="13">
                  <c:v>0.43749999999999983</c:v>
                </c:pt>
                <c:pt idx="14">
                  <c:v>0.45833333333333315</c:v>
                </c:pt>
                <c:pt idx="15">
                  <c:v>0.46874999999999983</c:v>
                </c:pt>
                <c:pt idx="16">
                  <c:v>0.4791666666666665</c:v>
                </c:pt>
                <c:pt idx="17">
                  <c:v>0.4895833333333332</c:v>
                </c:pt>
                <c:pt idx="18">
                  <c:v>0.4999999999999999</c:v>
                </c:pt>
                <c:pt idx="19">
                  <c:v>0.5104166666666665</c:v>
                </c:pt>
                <c:pt idx="20">
                  <c:v>0.5208333333333331</c:v>
                </c:pt>
                <c:pt idx="21">
                  <c:v>0.5312499999999998</c:v>
                </c:pt>
                <c:pt idx="22">
                  <c:v>0.5416666666666664</c:v>
                </c:pt>
                <c:pt idx="23">
                  <c:v>0.552083333333333</c:v>
                </c:pt>
                <c:pt idx="24">
                  <c:v>0.5624999999999997</c:v>
                </c:pt>
                <c:pt idx="25">
                  <c:v>0.583333333333333</c:v>
                </c:pt>
                <c:pt idx="26">
                  <c:v>0.6041666666666664</c:v>
                </c:pt>
                <c:pt idx="27">
                  <c:v>0.6249999999999998</c:v>
                </c:pt>
                <c:pt idx="28">
                  <c:v>0.6458333333333331</c:v>
                </c:pt>
                <c:pt idx="29">
                  <c:v>0.6666666666666665</c:v>
                </c:pt>
                <c:pt idx="30">
                  <c:v>0.6874999999999999</c:v>
                </c:pt>
                <c:pt idx="31">
                  <c:v>0.7083333333333333</c:v>
                </c:pt>
                <c:pt idx="32">
                  <c:v>0.7291666666666666</c:v>
                </c:pt>
                <c:pt idx="33">
                  <c:v>0.75</c:v>
                </c:pt>
                <c:pt idx="34">
                  <c:v>0.7708333333333334</c:v>
                </c:pt>
                <c:pt idx="35">
                  <c:v>0.7916666666666667</c:v>
                </c:pt>
              </c:strCache>
            </c:strRef>
          </c:xVal>
          <c:yVal>
            <c:numRef>
              <c:f>'3-21'!$R$3:$R$38</c:f>
              <c:numCache>
                <c:ptCount val="36"/>
                <c:pt idx="0">
                  <c:v>-23.109834194747446</c:v>
                </c:pt>
                <c:pt idx="1">
                  <c:v>-17.169429607007068</c:v>
                </c:pt>
                <c:pt idx="2">
                  <c:v>-11.11985458175976</c:v>
                </c:pt>
                <c:pt idx="3">
                  <c:v>-5.004676100880627</c:v>
                </c:pt>
                <c:pt idx="4">
                  <c:v>1.1385006405920421</c:v>
                </c:pt>
                <c:pt idx="5">
                  <c:v>7.27456951813664</c:v>
                </c:pt>
                <c:pt idx="6">
                  <c:v>13.367822849685492</c:v>
                </c:pt>
                <c:pt idx="7">
                  <c:v>19.378766992594084</c:v>
                </c:pt>
                <c:pt idx="8">
                  <c:v>25.260399657965827</c:v>
                </c:pt>
                <c:pt idx="9">
                  <c:v>30.953445609760493</c:v>
                </c:pt>
                <c:pt idx="10">
                  <c:v>36.38001925326982</c:v>
                </c:pt>
                <c:pt idx="11">
                  <c:v>41.43537351869364</c:v>
                </c:pt>
                <c:pt idx="12">
                  <c:v>45.978336456725074</c:v>
                </c:pt>
                <c:pt idx="13">
                  <c:v>49.82383387463088</c:v>
                </c:pt>
                <c:pt idx="14">
                  <c:v>52.74670425327351</c:v>
                </c:pt>
                <c:pt idx="15">
                  <c:v>53.78757308034077</c:v>
                </c:pt>
                <c:pt idx="16">
                  <c:v>54.512225347150356</c:v>
                </c:pt>
                <c:pt idx="17">
                  <c:v>54.90073500584235</c:v>
                </c:pt>
                <c:pt idx="18">
                  <c:v>54.941749142397704</c:v>
                </c:pt>
                <c:pt idx="19">
                  <c:v>54.634040508104974</c:v>
                </c:pt>
                <c:pt idx="20">
                  <c:v>53.98668188966807</c:v>
                </c:pt>
                <c:pt idx="21">
                  <c:v>53.01778722868626</c:v>
                </c:pt>
                <c:pt idx="22">
                  <c:v>51.75220507558169</c:v>
                </c:pt>
                <c:pt idx="23">
                  <c:v>50.218792947510096</c:v>
                </c:pt>
                <c:pt idx="24">
                  <c:v>48.4478661314399</c:v>
                </c:pt>
                <c:pt idx="25">
                  <c:v>44.31065906322563</c:v>
                </c:pt>
                <c:pt idx="26">
                  <c:v>39.552181732436416</c:v>
                </c:pt>
                <c:pt idx="27">
                  <c:v>34.34024872327907</c:v>
                </c:pt>
                <c:pt idx="28">
                  <c:v>28.800965331630238</c:v>
                </c:pt>
                <c:pt idx="29">
                  <c:v>23.027704630260423</c:v>
                </c:pt>
                <c:pt idx="30">
                  <c:v>17.09035994347305</c:v>
                </c:pt>
                <c:pt idx="31">
                  <c:v>11.042856889062351</c:v>
                </c:pt>
                <c:pt idx="32">
                  <c:v>4.928829213237334</c:v>
                </c:pt>
                <c:pt idx="33">
                  <c:v>-1.214078658059504</c:v>
                </c:pt>
                <c:pt idx="34">
                  <c:v>-7.350751244857435</c:v>
                </c:pt>
                <c:pt idx="35">
                  <c:v>-13.445501774757066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'6-21'!$A$3</c:f>
              <c:strCache>
                <c:ptCount val="1"/>
                <c:pt idx="0">
                  <c:v>6月21日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'6-21'!$B$3:$B$73</c:f>
              <c:strCache>
                <c:ptCount val="71"/>
                <c:pt idx="0">
                  <c:v>0.16666666666666666</c:v>
                </c:pt>
                <c:pt idx="1">
                  <c:v>0.1875</c:v>
                </c:pt>
                <c:pt idx="2">
                  <c:v>0.20833333333333334</c:v>
                </c:pt>
                <c:pt idx="3">
                  <c:v>0.22916666666666669</c:v>
                </c:pt>
                <c:pt idx="4">
                  <c:v>0.25</c:v>
                </c:pt>
                <c:pt idx="5">
                  <c:v>0.2708333333333333</c:v>
                </c:pt>
                <c:pt idx="6">
                  <c:v>0.29166666666666663</c:v>
                </c:pt>
                <c:pt idx="7">
                  <c:v>0.31249999999999994</c:v>
                </c:pt>
                <c:pt idx="8">
                  <c:v>0.33333333333333326</c:v>
                </c:pt>
                <c:pt idx="9">
                  <c:v>0.3541666666666666</c:v>
                </c:pt>
                <c:pt idx="10">
                  <c:v>0.3749999999999999</c:v>
                </c:pt>
                <c:pt idx="11">
                  <c:v>0.3958333333333332</c:v>
                </c:pt>
                <c:pt idx="12">
                  <c:v>0.4166666666666665</c:v>
                </c:pt>
                <c:pt idx="13">
                  <c:v>0.43749999999999983</c:v>
                </c:pt>
                <c:pt idx="14">
                  <c:v>0.4479166666666665</c:v>
                </c:pt>
                <c:pt idx="15">
                  <c:v>0.4583333333333332</c:v>
                </c:pt>
                <c:pt idx="16">
                  <c:v>0.4618055555555554</c:v>
                </c:pt>
                <c:pt idx="17">
                  <c:v>0.4652777777777776</c:v>
                </c:pt>
                <c:pt idx="18">
                  <c:v>0.46874999999999983</c:v>
                </c:pt>
                <c:pt idx="19">
                  <c:v>0.47222222222222204</c:v>
                </c:pt>
                <c:pt idx="20">
                  <c:v>0.47569444444444425</c:v>
                </c:pt>
                <c:pt idx="21">
                  <c:v>0.47916666666666646</c:v>
                </c:pt>
                <c:pt idx="22">
                  <c:v>0.4826388888888887</c:v>
                </c:pt>
                <c:pt idx="23">
                  <c:v>0.4861111111111109</c:v>
                </c:pt>
                <c:pt idx="24">
                  <c:v>0.4895833333333331</c:v>
                </c:pt>
                <c:pt idx="25">
                  <c:v>0.4930555555555553</c:v>
                </c:pt>
                <c:pt idx="26">
                  <c:v>0.4965277777777775</c:v>
                </c:pt>
                <c:pt idx="27">
                  <c:v>0.4999999999999997</c:v>
                </c:pt>
                <c:pt idx="28">
                  <c:v>0.503472222222222</c:v>
                </c:pt>
                <c:pt idx="29">
                  <c:v>0.5069444444444442</c:v>
                </c:pt>
                <c:pt idx="30">
                  <c:v>0.5104166666666664</c:v>
                </c:pt>
                <c:pt idx="31">
                  <c:v>0.5138888888888886</c:v>
                </c:pt>
                <c:pt idx="32">
                  <c:v>0.5173611111111108</c:v>
                </c:pt>
                <c:pt idx="33">
                  <c:v>0.520833333333333</c:v>
                </c:pt>
                <c:pt idx="34">
                  <c:v>0.5243055555555552</c:v>
                </c:pt>
                <c:pt idx="35">
                  <c:v>0.5277777777777775</c:v>
                </c:pt>
                <c:pt idx="36">
                  <c:v>0.5312499999999997</c:v>
                </c:pt>
                <c:pt idx="37">
                  <c:v>0.5347222222222219</c:v>
                </c:pt>
                <c:pt idx="38">
                  <c:v>0.5381944444444441</c:v>
                </c:pt>
                <c:pt idx="39">
                  <c:v>0.5416666666666663</c:v>
                </c:pt>
                <c:pt idx="40">
                  <c:v>0.5451388888888885</c:v>
                </c:pt>
                <c:pt idx="41">
                  <c:v>0.5486111111111107</c:v>
                </c:pt>
                <c:pt idx="42">
                  <c:v>0.5520833333333329</c:v>
                </c:pt>
                <c:pt idx="43">
                  <c:v>0.5555555555555551</c:v>
                </c:pt>
                <c:pt idx="44">
                  <c:v>0.5590277777777773</c:v>
                </c:pt>
                <c:pt idx="45">
                  <c:v>0.5624999999999996</c:v>
                </c:pt>
                <c:pt idx="46">
                  <c:v>0.5659722222222218</c:v>
                </c:pt>
                <c:pt idx="47">
                  <c:v>0.569444444444444</c:v>
                </c:pt>
                <c:pt idx="48">
                  <c:v>0.5729166666666662</c:v>
                </c:pt>
                <c:pt idx="49">
                  <c:v>0.5833333333333328</c:v>
                </c:pt>
                <c:pt idx="50">
                  <c:v>0.5937499999999994</c:v>
                </c:pt>
                <c:pt idx="51">
                  <c:v>0.6041666666666661</c:v>
                </c:pt>
                <c:pt idx="52">
                  <c:v>0.6145833333333327</c:v>
                </c:pt>
                <c:pt idx="53">
                  <c:v>0.6249999999999993</c:v>
                </c:pt>
                <c:pt idx="54">
                  <c:v>0.6458333333333327</c:v>
                </c:pt>
                <c:pt idx="55">
                  <c:v>0.6666666666666661</c:v>
                </c:pt>
                <c:pt idx="56">
                  <c:v>0.6874999999999994</c:v>
                </c:pt>
                <c:pt idx="57">
                  <c:v>0.7083333333333328</c:v>
                </c:pt>
                <c:pt idx="58">
                  <c:v>0.7291666666666662</c:v>
                </c:pt>
                <c:pt idx="59">
                  <c:v>0.7499999999999996</c:v>
                </c:pt>
                <c:pt idx="60">
                  <c:v>0.7708333333333329</c:v>
                </c:pt>
                <c:pt idx="61">
                  <c:v>0.7916666666666663</c:v>
                </c:pt>
                <c:pt idx="62">
                  <c:v>0.8124999999999997</c:v>
                </c:pt>
                <c:pt idx="63">
                  <c:v>0.833333333333333</c:v>
                </c:pt>
                <c:pt idx="64">
                  <c:v>0.8541666666666664</c:v>
                </c:pt>
                <c:pt idx="65">
                  <c:v>0.8749999999999998</c:v>
                </c:pt>
                <c:pt idx="66">
                  <c:v>0.8958333333333331</c:v>
                </c:pt>
                <c:pt idx="67">
                  <c:v>0.9166666666666665</c:v>
                </c:pt>
                <c:pt idx="68">
                  <c:v>0.9374999999999999</c:v>
                </c:pt>
                <c:pt idx="69">
                  <c:v>0.9583333333333333</c:v>
                </c:pt>
                <c:pt idx="70">
                  <c:v>0.9791666666666666</c:v>
                </c:pt>
              </c:strCache>
            </c:strRef>
          </c:xVal>
          <c:yVal>
            <c:numRef>
              <c:f>'6-21'!$R$3:$R$73</c:f>
              <c:numCache>
                <c:ptCount val="71"/>
                <c:pt idx="0">
                  <c:v>-6.455316762846103</c:v>
                </c:pt>
                <c:pt idx="1">
                  <c:v>-1.2622942857605746</c:v>
                </c:pt>
                <c:pt idx="2">
                  <c:v>4.166151201143721</c:v>
                </c:pt>
                <c:pt idx="3">
                  <c:v>9.787058835743412</c:v>
                </c:pt>
                <c:pt idx="4">
                  <c:v>15.564255611011896</c:v>
                </c:pt>
                <c:pt idx="5">
                  <c:v>21.466823275541454</c:v>
                </c:pt>
                <c:pt idx="6">
                  <c:v>27.467589264976294</c:v>
                </c:pt>
                <c:pt idx="7">
                  <c:v>33.5415561965596</c:v>
                </c:pt>
                <c:pt idx="8">
                  <c:v>39.664050748766016</c:v>
                </c:pt>
                <c:pt idx="9">
                  <c:v>45.808133809225495</c:v>
                </c:pt>
                <c:pt idx="10">
                  <c:v>51.94027196548986</c:v>
                </c:pt>
                <c:pt idx="11">
                  <c:v>58.01188026869138</c:v>
                </c:pt>
                <c:pt idx="12">
                  <c:v>63.94042236605563</c:v>
                </c:pt>
                <c:pt idx="13">
                  <c:v>69.5617801245645</c:v>
                </c:pt>
                <c:pt idx="14">
                  <c:v>72.15508249142368</c:v>
                </c:pt>
                <c:pt idx="15">
                  <c:v>74.499942247978</c:v>
                </c:pt>
                <c:pt idx="16">
                  <c:v>75.2050544499965</c:v>
                </c:pt>
                <c:pt idx="17">
                  <c:v>75.8619562630166</c:v>
                </c:pt>
                <c:pt idx="18">
                  <c:v>76.46354560054837</c:v>
                </c:pt>
                <c:pt idx="19">
                  <c:v>77.00206583325787</c:v>
                </c:pt>
                <c:pt idx="20">
                  <c:v>77.46931701499237</c:v>
                </c:pt>
                <c:pt idx="21">
                  <c:v>77.85701258774841</c:v>
                </c:pt>
                <c:pt idx="22">
                  <c:v>78.15729020482686</c:v>
                </c:pt>
                <c:pt idx="23">
                  <c:v>78.3633449827545</c:v>
                </c:pt>
                <c:pt idx="24">
                  <c:v>78.47010004307099</c:v>
                </c:pt>
                <c:pt idx="25">
                  <c:v>78.47478337535645</c:v>
                </c:pt>
                <c:pt idx="26">
                  <c:v>78.37727105770657</c:v>
                </c:pt>
                <c:pt idx="27">
                  <c:v>78.18010307146497</c:v>
                </c:pt>
                <c:pt idx="28">
                  <c:v>77.88816721337818</c:v>
                </c:pt>
                <c:pt idx="29">
                  <c:v>77.50813804182442</c:v>
                </c:pt>
                <c:pt idx="30">
                  <c:v>77.04780896724462</c:v>
                </c:pt>
                <c:pt idx="31">
                  <c:v>76.51545123290023</c:v>
                </c:pt>
                <c:pt idx="32">
                  <c:v>75.91928984640957</c:v>
                </c:pt>
                <c:pt idx="33">
                  <c:v>75.26713269329578</c:v>
                </c:pt>
                <c:pt idx="34">
                  <c:v>74.56614707203879</c:v>
                </c:pt>
                <c:pt idx="35">
                  <c:v>73.82275525006291</c:v>
                </c:pt>
                <c:pt idx="36">
                  <c:v>73.04261434794594</c:v>
                </c:pt>
                <c:pt idx="37">
                  <c:v>72.23064924786829</c:v>
                </c:pt>
                <c:pt idx="38">
                  <c:v>71.39111445217613</c:v>
                </c:pt>
                <c:pt idx="39">
                  <c:v>70.52766831855529</c:v>
                </c:pt>
                <c:pt idx="40">
                  <c:v>69.64344928159178</c:v>
                </c:pt>
                <c:pt idx="41">
                  <c:v>68.74114816140651</c:v>
                </c:pt>
                <c:pt idx="42">
                  <c:v>67.8230736479607</c:v>
                </c:pt>
                <c:pt idx="43">
                  <c:v>66.89120989795087</c:v>
                </c:pt>
                <c:pt idx="44">
                  <c:v>65.94726624295836</c:v>
                </c:pt>
                <c:pt idx="45">
                  <c:v>64.99271956152282</c:v>
                </c:pt>
                <c:pt idx="46">
                  <c:v>64.02885011199106</c:v>
                </c:pt>
                <c:pt idx="47">
                  <c:v>63.05677168857902</c:v>
                </c:pt>
                <c:pt idx="48">
                  <c:v>62.07745693278956</c:v>
                </c:pt>
                <c:pt idx="49">
                  <c:v>59.10412605494403</c:v>
                </c:pt>
                <c:pt idx="50">
                  <c:v>56.09098093195055</c:v>
                </c:pt>
                <c:pt idx="51">
                  <c:v>53.05090611117636</c:v>
                </c:pt>
                <c:pt idx="52">
                  <c:v>49.993349667944194</c:v>
                </c:pt>
                <c:pt idx="53">
                  <c:v>46.925512487501805</c:v>
                </c:pt>
                <c:pt idx="54">
                  <c:v>40.7808144106767</c:v>
                </c:pt>
                <c:pt idx="55">
                  <c:v>34.65226819377263</c:v>
                </c:pt>
                <c:pt idx="56">
                  <c:v>28.56761364004557</c:v>
                </c:pt>
                <c:pt idx="57">
                  <c:v>22.551710557271832</c:v>
                </c:pt>
                <c:pt idx="58">
                  <c:v>16.62934606774137</c:v>
                </c:pt>
                <c:pt idx="59">
                  <c:v>10.827175908584367</c:v>
                </c:pt>
                <c:pt idx="60">
                  <c:v>5.175324764262123</c:v>
                </c:pt>
                <c:pt idx="61">
                  <c:v>-0.2911031620812681</c:v>
                </c:pt>
                <c:pt idx="62">
                  <c:v>-5.5304967742902855</c:v>
                </c:pt>
                <c:pt idx="63">
                  <c:v>-10.49320131286242</c:v>
                </c:pt>
                <c:pt idx="64">
                  <c:v>-15.120116998294144</c:v>
                </c:pt>
                <c:pt idx="65">
                  <c:v>-19.341774659113412</c:v>
                </c:pt>
                <c:pt idx="66">
                  <c:v>-23.07849583557796</c:v>
                </c:pt>
                <c:pt idx="67">
                  <c:v>-26.242522431515297</c:v>
                </c:pt>
                <c:pt idx="68">
                  <c:v>-28.743099003261356</c:v>
                </c:pt>
                <c:pt idx="69">
                  <c:v>-30.49506121011232</c:v>
                </c:pt>
                <c:pt idx="70">
                  <c:v>-31.430209401081555</c:v>
                </c:pt>
              </c:numCache>
            </c:numRef>
          </c:yVal>
          <c:smooth val="0"/>
        </c:ser>
        <c:ser>
          <c:idx val="9"/>
          <c:order val="4"/>
          <c:tx>
            <c:strRef>
              <c:f>'9-23'!$A$3</c:f>
              <c:strCache>
                <c:ptCount val="1"/>
                <c:pt idx="0">
                  <c:v>9月23日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'9-23'!$B$3:$B$44</c:f>
              <c:strCache>
                <c:ptCount val="42"/>
                <c:pt idx="0">
                  <c:v>0.16666666666666666</c:v>
                </c:pt>
                <c:pt idx="1">
                  <c:v>0.1875</c:v>
                </c:pt>
                <c:pt idx="2">
                  <c:v>0.20833333333333334</c:v>
                </c:pt>
                <c:pt idx="3">
                  <c:v>0.22916666666666669</c:v>
                </c:pt>
                <c:pt idx="4">
                  <c:v>0.25</c:v>
                </c:pt>
                <c:pt idx="5">
                  <c:v>0.2708333333333333</c:v>
                </c:pt>
                <c:pt idx="6">
                  <c:v>0.29166666666666663</c:v>
                </c:pt>
                <c:pt idx="7">
                  <c:v>0.31249999999999994</c:v>
                </c:pt>
                <c:pt idx="8">
                  <c:v>0.33333333333333326</c:v>
                </c:pt>
                <c:pt idx="9">
                  <c:v>0.3541666666666666</c:v>
                </c:pt>
                <c:pt idx="10">
                  <c:v>0.3749999999999999</c:v>
                </c:pt>
                <c:pt idx="11">
                  <c:v>0.3958333333333332</c:v>
                </c:pt>
                <c:pt idx="12">
                  <c:v>0.4166666666666665</c:v>
                </c:pt>
                <c:pt idx="13">
                  <c:v>0.43749999999999983</c:v>
                </c:pt>
                <c:pt idx="14">
                  <c:v>0.45833333333333315</c:v>
                </c:pt>
                <c:pt idx="15">
                  <c:v>0.46874999999999983</c:v>
                </c:pt>
                <c:pt idx="16">
                  <c:v>0.4791666666666665</c:v>
                </c:pt>
                <c:pt idx="17">
                  <c:v>0.4895833333333332</c:v>
                </c:pt>
                <c:pt idx="18">
                  <c:v>0.4999999999999999</c:v>
                </c:pt>
                <c:pt idx="19">
                  <c:v>0.5104166666666665</c:v>
                </c:pt>
                <c:pt idx="20">
                  <c:v>0.5208333333333331</c:v>
                </c:pt>
                <c:pt idx="21">
                  <c:v>0.5312499999999998</c:v>
                </c:pt>
                <c:pt idx="22">
                  <c:v>0.5416666666666664</c:v>
                </c:pt>
                <c:pt idx="23">
                  <c:v>0.552083333333333</c:v>
                </c:pt>
                <c:pt idx="24">
                  <c:v>0.5624999999999997</c:v>
                </c:pt>
                <c:pt idx="25">
                  <c:v>0.583333333333333</c:v>
                </c:pt>
                <c:pt idx="26">
                  <c:v>0.6041666666666664</c:v>
                </c:pt>
                <c:pt idx="27">
                  <c:v>0.6249999999999998</c:v>
                </c:pt>
                <c:pt idx="28">
                  <c:v>0.6458333333333331</c:v>
                </c:pt>
                <c:pt idx="29">
                  <c:v>0.6666666666666665</c:v>
                </c:pt>
                <c:pt idx="30">
                  <c:v>0.6874999999999999</c:v>
                </c:pt>
                <c:pt idx="31">
                  <c:v>0.7083333333333333</c:v>
                </c:pt>
                <c:pt idx="32">
                  <c:v>0.7291666666666666</c:v>
                </c:pt>
                <c:pt idx="33">
                  <c:v>0.75</c:v>
                </c:pt>
                <c:pt idx="34">
                  <c:v>0.7708333333333334</c:v>
                </c:pt>
                <c:pt idx="35">
                  <c:v>0.7916666666666667</c:v>
                </c:pt>
                <c:pt idx="36">
                  <c:v>0.8125000000000001</c:v>
                </c:pt>
                <c:pt idx="37">
                  <c:v>0.8333333333333335</c:v>
                </c:pt>
                <c:pt idx="38">
                  <c:v>0.8541666666666669</c:v>
                </c:pt>
                <c:pt idx="39">
                  <c:v>0.8750000000000002</c:v>
                </c:pt>
                <c:pt idx="40">
                  <c:v>0.8958333333333336</c:v>
                </c:pt>
                <c:pt idx="41">
                  <c:v>0.916666666666667</c:v>
                </c:pt>
              </c:strCache>
            </c:strRef>
          </c:xVal>
          <c:yVal>
            <c:numRef>
              <c:f>'9-23'!$R$3:$R$44</c:f>
              <c:numCache>
                <c:ptCount val="42"/>
                <c:pt idx="0">
                  <c:v>-19.865156685999775</c:v>
                </c:pt>
                <c:pt idx="1">
                  <c:v>-13.868481559962646</c:v>
                </c:pt>
                <c:pt idx="2">
                  <c:v>-7.783864282572613</c:v>
                </c:pt>
                <c:pt idx="3">
                  <c:v>-1.6514445364636121</c:v>
                </c:pt>
                <c:pt idx="4">
                  <c:v>4.492806082577994</c:v>
                </c:pt>
                <c:pt idx="5">
                  <c:v>10.613868469608583</c:v>
                </c:pt>
                <c:pt idx="6">
                  <c:v>16.67458670754066</c:v>
                </c:pt>
                <c:pt idx="7">
                  <c:v>22.632260111272625</c:v>
                </c:pt>
                <c:pt idx="8">
                  <c:v>28.43443350624508</c:v>
                </c:pt>
                <c:pt idx="9">
                  <c:v>34.013342437515774</c:v>
                </c:pt>
                <c:pt idx="10">
                  <c:v>39.278499996122015</c:v>
                </c:pt>
                <c:pt idx="11">
                  <c:v>44.1073707821853</c:v>
                </c:pt>
                <c:pt idx="12">
                  <c:v>48.335795229500405</c:v>
                </c:pt>
                <c:pt idx="13">
                  <c:v>51.75420640620724</c:v>
                </c:pt>
                <c:pt idx="14">
                  <c:v>54.12289962819725</c:v>
                </c:pt>
                <c:pt idx="15">
                  <c:v>54.84198968556746</c:v>
                </c:pt>
                <c:pt idx="16">
                  <c:v>55.221973033988824</c:v>
                </c:pt>
                <c:pt idx="17">
                  <c:v>55.251548896829526</c:v>
                </c:pt>
                <c:pt idx="18">
                  <c:v>54.92981739823753</c:v>
                </c:pt>
                <c:pt idx="19">
                  <c:v>54.266409513593345</c:v>
                </c:pt>
                <c:pt idx="20">
                  <c:v>53.280132201238644</c:v>
                </c:pt>
                <c:pt idx="21">
                  <c:v>51.99654880774214</c:v>
                </c:pt>
                <c:pt idx="22">
                  <c:v>50.44515892508361</c:v>
                </c:pt>
                <c:pt idx="23">
                  <c:v>48.65679107494276</c:v>
                </c:pt>
                <c:pt idx="24">
                  <c:v>46.661581411636185</c:v>
                </c:pt>
                <c:pt idx="25">
                  <c:v>42.16037631583225</c:v>
                </c:pt>
                <c:pt idx="26">
                  <c:v>37.13258718076621</c:v>
                </c:pt>
                <c:pt idx="27">
                  <c:v>31.724046619006096</c:v>
                </c:pt>
                <c:pt idx="28">
                  <c:v>26.042731598145817</c:v>
                </c:pt>
                <c:pt idx="29">
                  <c:v>20.1686400378458</c:v>
                </c:pt>
                <c:pt idx="30">
                  <c:v>14.16238121553655</c:v>
                </c:pt>
                <c:pt idx="31">
                  <c:v>8.071766278221041</c:v>
                </c:pt>
                <c:pt idx="32">
                  <c:v>1.9367347890133526</c:v>
                </c:pt>
                <c:pt idx="33">
                  <c:v>-4.206831948535869</c:v>
                </c:pt>
                <c:pt idx="34">
                  <c:v>-10.323891019045078</c:v>
                </c:pt>
                <c:pt idx="35">
                  <c:v>-16.377149570906532</c:v>
                </c:pt>
                <c:pt idx="36">
                  <c:v>-22.323664628304233</c:v>
                </c:pt>
                <c:pt idx="37">
                  <c:v>-28.110658037015096</c:v>
                </c:pt>
                <c:pt idx="38">
                  <c:v>-33.670027287101526</c:v>
                </c:pt>
                <c:pt idx="39">
                  <c:v>-38.91108699340603</c:v>
                </c:pt>
                <c:pt idx="40">
                  <c:v>-43.71156813490916</c:v>
                </c:pt>
                <c:pt idx="41">
                  <c:v>-47.908631187621744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'12-22'!$A$3</c:f>
              <c:strCache>
                <c:ptCount val="1"/>
                <c:pt idx="0">
                  <c:v>12月22日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'12-22'!$B$3:$B$38</c:f>
              <c:strCache>
                <c:ptCount val="36"/>
                <c:pt idx="0">
                  <c:v>0.16666666666666666</c:v>
                </c:pt>
                <c:pt idx="1">
                  <c:v>0.1875</c:v>
                </c:pt>
                <c:pt idx="2">
                  <c:v>0.20833333333333334</c:v>
                </c:pt>
                <c:pt idx="3">
                  <c:v>0.22916666666666669</c:v>
                </c:pt>
                <c:pt idx="4">
                  <c:v>0.25</c:v>
                </c:pt>
                <c:pt idx="5">
                  <c:v>0.2708333333333333</c:v>
                </c:pt>
                <c:pt idx="6">
                  <c:v>0.29166666666666663</c:v>
                </c:pt>
                <c:pt idx="7">
                  <c:v>0.31249999999999994</c:v>
                </c:pt>
                <c:pt idx="8">
                  <c:v>0.33333333333333326</c:v>
                </c:pt>
                <c:pt idx="9">
                  <c:v>0.3541666666666666</c:v>
                </c:pt>
                <c:pt idx="10">
                  <c:v>0.3749999999999999</c:v>
                </c:pt>
                <c:pt idx="11">
                  <c:v>0.3958333333333332</c:v>
                </c:pt>
                <c:pt idx="12">
                  <c:v>0.4166666666666665</c:v>
                </c:pt>
                <c:pt idx="13">
                  <c:v>0.43749999999999983</c:v>
                </c:pt>
                <c:pt idx="14">
                  <c:v>0.45833333333333315</c:v>
                </c:pt>
                <c:pt idx="15">
                  <c:v>0.46874999999999983</c:v>
                </c:pt>
                <c:pt idx="16">
                  <c:v>0.4791666666666665</c:v>
                </c:pt>
                <c:pt idx="17">
                  <c:v>0.4895833333333332</c:v>
                </c:pt>
                <c:pt idx="18">
                  <c:v>0.4999999999999999</c:v>
                </c:pt>
                <c:pt idx="19">
                  <c:v>0.5104166666666665</c:v>
                </c:pt>
                <c:pt idx="20">
                  <c:v>0.5208333333333331</c:v>
                </c:pt>
                <c:pt idx="21">
                  <c:v>0.5312499999999998</c:v>
                </c:pt>
                <c:pt idx="22">
                  <c:v>0.5416666666666664</c:v>
                </c:pt>
                <c:pt idx="23">
                  <c:v>0.552083333333333</c:v>
                </c:pt>
                <c:pt idx="24">
                  <c:v>0.5624999999999997</c:v>
                </c:pt>
                <c:pt idx="25">
                  <c:v>0.583333333333333</c:v>
                </c:pt>
                <c:pt idx="26">
                  <c:v>0.6041666666666664</c:v>
                </c:pt>
                <c:pt idx="27">
                  <c:v>0.6249999999999998</c:v>
                </c:pt>
                <c:pt idx="28">
                  <c:v>0.6458333333333331</c:v>
                </c:pt>
                <c:pt idx="29">
                  <c:v>0.6666666666666665</c:v>
                </c:pt>
                <c:pt idx="30">
                  <c:v>0.6874999999999999</c:v>
                </c:pt>
                <c:pt idx="31">
                  <c:v>0.7083333333333333</c:v>
                </c:pt>
                <c:pt idx="32">
                  <c:v>0.7291666666666666</c:v>
                </c:pt>
                <c:pt idx="33">
                  <c:v>0.75</c:v>
                </c:pt>
                <c:pt idx="34">
                  <c:v>0.7708333333333334</c:v>
                </c:pt>
                <c:pt idx="35">
                  <c:v>0.7916666666666667</c:v>
                </c:pt>
              </c:strCache>
            </c:strRef>
          </c:xVal>
          <c:yVal>
            <c:numRef>
              <c:f>'12-22'!$R$3:$R$38</c:f>
              <c:numCache>
                <c:ptCount val="36"/>
                <c:pt idx="0">
                  <c:v>-34.022620365445775</c:v>
                </c:pt>
                <c:pt idx="1">
                  <c:v>-27.943387693056525</c:v>
                </c:pt>
                <c:pt idx="2">
                  <c:v>-21.9352347658065</c:v>
                </c:pt>
                <c:pt idx="3">
                  <c:v>-16.02307512886215</c:v>
                </c:pt>
                <c:pt idx="4">
                  <c:v>-10.233855854850914</c:v>
                </c:pt>
                <c:pt idx="5">
                  <c:v>-4.598143453609475</c:v>
                </c:pt>
                <c:pt idx="6">
                  <c:v>0.8483642196247686</c:v>
                </c:pt>
                <c:pt idx="7">
                  <c:v>6.063304738717871</c:v>
                </c:pt>
                <c:pt idx="8">
                  <c:v>10.996115665567219</c:v>
                </c:pt>
                <c:pt idx="9">
                  <c:v>15.586658196589045</c:v>
                </c:pt>
                <c:pt idx="10">
                  <c:v>19.76436550355717</c:v>
                </c:pt>
                <c:pt idx="11">
                  <c:v>23.44855340581513</c:v>
                </c:pt>
                <c:pt idx="12">
                  <c:v>26.550802998374813</c:v>
                </c:pt>
                <c:pt idx="13">
                  <c:v>28.98038857336962</c:v>
                </c:pt>
                <c:pt idx="14">
                  <c:v>30.653219748436094</c:v>
                </c:pt>
                <c:pt idx="15">
                  <c:v>31.184219954589643</c:v>
                </c:pt>
                <c:pt idx="16">
                  <c:v>31.503401960034257</c:v>
                </c:pt>
                <c:pt idx="17">
                  <c:v>31.607249460409633</c:v>
                </c:pt>
                <c:pt idx="18">
                  <c:v>31.49460199072258</c:v>
                </c:pt>
                <c:pt idx="19">
                  <c:v>31.166717979314964</c:v>
                </c:pt>
                <c:pt idx="20">
                  <c:v>30.62720640462432</c:v>
                </c:pt>
                <c:pt idx="21">
                  <c:v>29.88183556728628</c:v>
                </c:pt>
                <c:pt idx="22">
                  <c:v>28.938242006665632</c:v>
                </c:pt>
                <c:pt idx="23">
                  <c:v>27.8055722975824</c:v>
                </c:pt>
                <c:pt idx="24">
                  <c:v>26.49409391877567</c:v>
                </c:pt>
                <c:pt idx="25">
                  <c:v>23.379097236330665</c:v>
                </c:pt>
                <c:pt idx="26">
                  <c:v>19.68400821193844</c:v>
                </c:pt>
                <c:pt idx="27">
                  <c:v>15.49713077296217</c:v>
                </c:pt>
                <c:pt idx="28">
                  <c:v>10.898958284397866</c:v>
                </c:pt>
                <c:pt idx="29">
                  <c:v>5.959843227843227</c:v>
                </c:pt>
                <c:pt idx="30">
                  <c:v>0.7397184654373717</c:v>
                </c:pt>
                <c:pt idx="31">
                  <c:v>-4.71103507870751</c:v>
                </c:pt>
                <c:pt idx="32">
                  <c:v>-10.350206003478062</c:v>
                </c:pt>
                <c:pt idx="33">
                  <c:v>-16.14221599604587</c:v>
                </c:pt>
                <c:pt idx="34">
                  <c:v>-22.056587255456648</c:v>
                </c:pt>
                <c:pt idx="35">
                  <c:v>-28.066430415120493</c:v>
                </c:pt>
              </c:numCache>
            </c:numRef>
          </c:yVal>
          <c:smooth val="0"/>
        </c:ser>
        <c:ser>
          <c:idx val="10"/>
          <c:order val="6"/>
          <c:tx>
            <c:strRef>
              <c:f>グラフ!$G$32</c:f>
              <c:strCache>
                <c:ptCount val="1"/>
                <c:pt idx="0">
                  <c:v>環水平良1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グラフ!$A$33:$A$34</c:f>
              <c:strCache/>
            </c:strRef>
          </c:xVal>
          <c:yVal>
            <c:numRef>
              <c:f>グラフ!$G$33:$G$34</c:f>
              <c:numCache/>
            </c:numRef>
          </c:yVal>
          <c:smooth val="0"/>
        </c:ser>
        <c:ser>
          <c:idx val="13"/>
          <c:order val="7"/>
          <c:tx>
            <c:strRef>
              <c:f>グラフ!$I$35</c:f>
              <c:strCache>
                <c:ptCount val="1"/>
                <c:pt idx="0">
                  <c:v>環水平ベスト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グラフ!$A$33:$A$34</c:f>
              <c:strCache/>
            </c:strRef>
          </c:xVal>
          <c:yVal>
            <c:numRef>
              <c:f>グラフ!$I$36:$I$37</c:f>
              <c:numCache/>
            </c:numRef>
          </c:yVal>
          <c:smooth val="0"/>
        </c:ser>
        <c:ser>
          <c:idx val="11"/>
          <c:order val="8"/>
          <c:tx>
            <c:strRef>
              <c:f>グラフ!$H$32</c:f>
              <c:strCache>
                <c:ptCount val="1"/>
                <c:pt idx="0">
                  <c:v>環水平良2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グラフ!$A$33:$A$34</c:f>
              <c:strCache/>
            </c:strRef>
          </c:xVal>
          <c:yVal>
            <c:numRef>
              <c:f>グラフ!$H$33:$H$34</c:f>
              <c:numCache/>
            </c:numRef>
          </c:yVal>
          <c:smooth val="0"/>
        </c:ser>
        <c:ser>
          <c:idx val="4"/>
          <c:order val="9"/>
          <c:tx>
            <c:strRef>
              <c:f>グラフ!$F$32</c:f>
              <c:strCache>
                <c:ptCount val="1"/>
                <c:pt idx="0">
                  <c:v>環水平限界</c:v>
                </c:pt>
              </c:strCache>
            </c:strRef>
          </c:tx>
          <c:spPr>
            <a:ln w="38100">
              <a:solidFill>
                <a:srgbClr val="33CC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グラフ!$A$33:$A$34</c:f>
              <c:strCache/>
            </c:strRef>
          </c:xVal>
          <c:yVal>
            <c:numRef>
              <c:f>グラフ!$F$33:$F$34</c:f>
              <c:numCache/>
            </c:numRef>
          </c:yVal>
          <c:smooth val="0"/>
        </c:ser>
        <c:ser>
          <c:idx val="3"/>
          <c:order val="10"/>
          <c:tx>
            <c:strRef>
              <c:f>グラフ!$E$32</c:f>
              <c:strCache>
                <c:ptCount val="1"/>
                <c:pt idx="0">
                  <c:v>環天頂限界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グラフ!$A$33:$A$34</c:f>
              <c:strCache/>
            </c:strRef>
          </c:xVal>
          <c:yVal>
            <c:numRef>
              <c:f>グラフ!$E$33:$E$34</c:f>
              <c:numCache/>
            </c:numRef>
          </c:yVal>
          <c:smooth val="0"/>
        </c:ser>
        <c:ser>
          <c:idx val="1"/>
          <c:order val="11"/>
          <c:tx>
            <c:strRef>
              <c:f>グラフ!$C$32</c:f>
              <c:strCache>
                <c:ptCount val="1"/>
                <c:pt idx="0">
                  <c:v>環天頂良1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グラフ!$A$33:$A$34</c:f>
              <c:strCache/>
            </c:strRef>
          </c:xVal>
          <c:yVal>
            <c:numRef>
              <c:f>グラフ!$C$33:$C$34</c:f>
              <c:numCache/>
            </c:numRef>
          </c:yVal>
          <c:smooth val="0"/>
        </c:ser>
        <c:ser>
          <c:idx val="12"/>
          <c:order val="12"/>
          <c:tx>
            <c:strRef>
              <c:f>グラフ!$B$32</c:f>
              <c:strCache>
                <c:ptCount val="1"/>
                <c:pt idx="0">
                  <c:v>環天頂ベスト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グラフ!$A$33:$A$34</c:f>
              <c:strCache/>
            </c:strRef>
          </c:xVal>
          <c:yVal>
            <c:numRef>
              <c:f>グラフ!$B$33:$B$34</c:f>
              <c:numCache/>
            </c:numRef>
          </c:yVal>
          <c:smooth val="0"/>
        </c:ser>
        <c:ser>
          <c:idx val="2"/>
          <c:order val="13"/>
          <c:tx>
            <c:strRef>
              <c:f>グラフ!$D$32</c:f>
              <c:strCache>
                <c:ptCount val="1"/>
                <c:pt idx="0">
                  <c:v>環天頂良2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グラフ!$A$33:$A$34</c:f>
              <c:strCache/>
            </c:strRef>
          </c:xVal>
          <c:yVal>
            <c:numRef>
              <c:f>グラフ!$D$33:$D$34</c:f>
              <c:numCache/>
            </c:numRef>
          </c:yVal>
          <c:smooth val="0"/>
        </c:ser>
        <c:ser>
          <c:idx val="14"/>
          <c:order val="14"/>
          <c:tx>
            <c:v>現在時間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グラフ!$A$35:$A$36</c:f>
              <c:strCache>
                <c:ptCount val="2"/>
                <c:pt idx="0">
                  <c:v>0.6741798611110426</c:v>
                </c:pt>
                <c:pt idx="1">
                  <c:v>0.6741798611110426</c:v>
                </c:pt>
              </c:strCache>
            </c:strRef>
          </c:xVal>
          <c:yVal>
            <c:numRef>
              <c:f>グラフ!$B$35:$B$36</c:f>
              <c:numCache/>
            </c:numRef>
          </c:yVal>
          <c:smooth val="0"/>
        </c:ser>
        <c:axId val="47675964"/>
        <c:axId val="26430493"/>
      </c:scatterChart>
      <c:valAx>
        <c:axId val="47675964"/>
        <c:scaling>
          <c:orientation val="minMax"/>
          <c:max val="0.833333333333333"/>
          <c:min val="0.16666666666666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h:mm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30493"/>
        <c:crosses val="autoZero"/>
        <c:crossBetween val="midCat"/>
        <c:dispUnits/>
        <c:majorUnit val="0.041666666666666664"/>
        <c:minorUnit val="0.0208333333333333"/>
      </c:valAx>
      <c:valAx>
        <c:axId val="26430493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太陽高度（度）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75964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55"/>
          <c:y val="0.0545"/>
          <c:w val="0.1975"/>
          <c:h val="0.478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latin typeface="ＭＳ Ｐゴシック"/>
                <a:ea typeface="ＭＳ Ｐゴシック"/>
                <a:cs typeface="ＭＳ Ｐゴシック"/>
              </a:rPr>
              <a:t>指定北緯、東経　の日の出、日の入り</a:t>
            </a:r>
          </a:p>
        </c:rich>
      </c:tx>
      <c:layout>
        <c:manualLayout>
          <c:xMode val="factor"/>
          <c:yMode val="factor"/>
          <c:x val="-0.01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65"/>
          <c:w val="0.8985"/>
          <c:h val="0.90675"/>
        </c:manualLayout>
      </c:layout>
      <c:scatterChart>
        <c:scatterStyle val="lineMarker"/>
        <c:varyColors val="0"/>
        <c:ser>
          <c:idx val="2"/>
          <c:order val="0"/>
          <c:tx>
            <c:v>今日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グラフ!$A$65:$A$66</c:f>
              <c:strCache>
                <c:ptCount val="2"/>
                <c:pt idx="0">
                  <c:v>39229</c:v>
                </c:pt>
                <c:pt idx="1">
                  <c:v>39229</c:v>
                </c:pt>
              </c:strCache>
            </c:strRef>
          </c:xVal>
          <c:yVal>
            <c:numRef>
              <c:f>グラフ!$B$65:$B$66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'日出入'!$P$1</c:f>
              <c:strCache>
                <c:ptCount val="1"/>
                <c:pt idx="0">
                  <c:v>日出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'日出入'!$A$5:$A$369</c:f>
              <c:strCache>
                <c:ptCount val="365"/>
                <c:pt idx="0">
                  <c:v>39083</c:v>
                </c:pt>
                <c:pt idx="1">
                  <c:v>39084</c:v>
                </c:pt>
                <c:pt idx="2">
                  <c:v>39085</c:v>
                </c:pt>
                <c:pt idx="3">
                  <c:v>39086</c:v>
                </c:pt>
                <c:pt idx="4">
                  <c:v>39087</c:v>
                </c:pt>
                <c:pt idx="5">
                  <c:v>39088</c:v>
                </c:pt>
                <c:pt idx="6">
                  <c:v>39089</c:v>
                </c:pt>
                <c:pt idx="7">
                  <c:v>39090</c:v>
                </c:pt>
                <c:pt idx="8">
                  <c:v>39091</c:v>
                </c:pt>
                <c:pt idx="9">
                  <c:v>39092</c:v>
                </c:pt>
                <c:pt idx="10">
                  <c:v>39093</c:v>
                </c:pt>
                <c:pt idx="11">
                  <c:v>39094</c:v>
                </c:pt>
                <c:pt idx="12">
                  <c:v>39095</c:v>
                </c:pt>
                <c:pt idx="13">
                  <c:v>39096</c:v>
                </c:pt>
                <c:pt idx="14">
                  <c:v>39097</c:v>
                </c:pt>
                <c:pt idx="15">
                  <c:v>39098</c:v>
                </c:pt>
                <c:pt idx="16">
                  <c:v>39099</c:v>
                </c:pt>
                <c:pt idx="17">
                  <c:v>39100</c:v>
                </c:pt>
                <c:pt idx="18">
                  <c:v>39101</c:v>
                </c:pt>
                <c:pt idx="19">
                  <c:v>39102</c:v>
                </c:pt>
                <c:pt idx="20">
                  <c:v>39103</c:v>
                </c:pt>
                <c:pt idx="21">
                  <c:v>39104</c:v>
                </c:pt>
                <c:pt idx="22">
                  <c:v>39105</c:v>
                </c:pt>
                <c:pt idx="23">
                  <c:v>39106</c:v>
                </c:pt>
                <c:pt idx="24">
                  <c:v>39107</c:v>
                </c:pt>
                <c:pt idx="25">
                  <c:v>39108</c:v>
                </c:pt>
                <c:pt idx="26">
                  <c:v>39109</c:v>
                </c:pt>
                <c:pt idx="27">
                  <c:v>39110</c:v>
                </c:pt>
                <c:pt idx="28">
                  <c:v>39111</c:v>
                </c:pt>
                <c:pt idx="29">
                  <c:v>39112</c:v>
                </c:pt>
                <c:pt idx="30">
                  <c:v>39113</c:v>
                </c:pt>
                <c:pt idx="31">
                  <c:v>39114</c:v>
                </c:pt>
                <c:pt idx="32">
                  <c:v>39115</c:v>
                </c:pt>
                <c:pt idx="33">
                  <c:v>39116</c:v>
                </c:pt>
                <c:pt idx="34">
                  <c:v>39117</c:v>
                </c:pt>
                <c:pt idx="35">
                  <c:v>39118</c:v>
                </c:pt>
                <c:pt idx="36">
                  <c:v>39119</c:v>
                </c:pt>
                <c:pt idx="37">
                  <c:v>39120</c:v>
                </c:pt>
                <c:pt idx="38">
                  <c:v>39121</c:v>
                </c:pt>
                <c:pt idx="39">
                  <c:v>39122</c:v>
                </c:pt>
                <c:pt idx="40">
                  <c:v>39123</c:v>
                </c:pt>
                <c:pt idx="41">
                  <c:v>39124</c:v>
                </c:pt>
                <c:pt idx="42">
                  <c:v>39125</c:v>
                </c:pt>
                <c:pt idx="43">
                  <c:v>39126</c:v>
                </c:pt>
                <c:pt idx="44">
                  <c:v>39127</c:v>
                </c:pt>
                <c:pt idx="45">
                  <c:v>39128</c:v>
                </c:pt>
                <c:pt idx="46">
                  <c:v>39129</c:v>
                </c:pt>
                <c:pt idx="47">
                  <c:v>39130</c:v>
                </c:pt>
                <c:pt idx="48">
                  <c:v>39131</c:v>
                </c:pt>
                <c:pt idx="49">
                  <c:v>39132</c:v>
                </c:pt>
                <c:pt idx="50">
                  <c:v>39133</c:v>
                </c:pt>
                <c:pt idx="51">
                  <c:v>39134</c:v>
                </c:pt>
                <c:pt idx="52">
                  <c:v>39135</c:v>
                </c:pt>
                <c:pt idx="53">
                  <c:v>39136</c:v>
                </c:pt>
                <c:pt idx="54">
                  <c:v>39137</c:v>
                </c:pt>
                <c:pt idx="55">
                  <c:v>39138</c:v>
                </c:pt>
                <c:pt idx="56">
                  <c:v>39139</c:v>
                </c:pt>
                <c:pt idx="57">
                  <c:v>39140</c:v>
                </c:pt>
                <c:pt idx="58">
                  <c:v>39141</c:v>
                </c:pt>
                <c:pt idx="59">
                  <c:v>39142</c:v>
                </c:pt>
                <c:pt idx="60">
                  <c:v>39143</c:v>
                </c:pt>
                <c:pt idx="61">
                  <c:v>39144</c:v>
                </c:pt>
                <c:pt idx="62">
                  <c:v>39145</c:v>
                </c:pt>
                <c:pt idx="63">
                  <c:v>39146</c:v>
                </c:pt>
                <c:pt idx="64">
                  <c:v>39147</c:v>
                </c:pt>
                <c:pt idx="65">
                  <c:v>39148</c:v>
                </c:pt>
                <c:pt idx="66">
                  <c:v>39149</c:v>
                </c:pt>
                <c:pt idx="67">
                  <c:v>39150</c:v>
                </c:pt>
                <c:pt idx="68">
                  <c:v>39151</c:v>
                </c:pt>
                <c:pt idx="69">
                  <c:v>39152</c:v>
                </c:pt>
                <c:pt idx="70">
                  <c:v>39153</c:v>
                </c:pt>
                <c:pt idx="71">
                  <c:v>39154</c:v>
                </c:pt>
                <c:pt idx="72">
                  <c:v>39155</c:v>
                </c:pt>
                <c:pt idx="73">
                  <c:v>39156</c:v>
                </c:pt>
                <c:pt idx="74">
                  <c:v>39157</c:v>
                </c:pt>
                <c:pt idx="75">
                  <c:v>39158</c:v>
                </c:pt>
                <c:pt idx="76">
                  <c:v>39159</c:v>
                </c:pt>
                <c:pt idx="77">
                  <c:v>39160</c:v>
                </c:pt>
                <c:pt idx="78">
                  <c:v>39161</c:v>
                </c:pt>
                <c:pt idx="79">
                  <c:v>39162</c:v>
                </c:pt>
                <c:pt idx="80">
                  <c:v>39163</c:v>
                </c:pt>
                <c:pt idx="81">
                  <c:v>39164</c:v>
                </c:pt>
                <c:pt idx="82">
                  <c:v>39165</c:v>
                </c:pt>
                <c:pt idx="83">
                  <c:v>39166</c:v>
                </c:pt>
                <c:pt idx="84">
                  <c:v>39167</c:v>
                </c:pt>
                <c:pt idx="85">
                  <c:v>39168</c:v>
                </c:pt>
                <c:pt idx="86">
                  <c:v>39169</c:v>
                </c:pt>
                <c:pt idx="87">
                  <c:v>39170</c:v>
                </c:pt>
                <c:pt idx="88">
                  <c:v>39171</c:v>
                </c:pt>
                <c:pt idx="89">
                  <c:v>39172</c:v>
                </c:pt>
                <c:pt idx="90">
                  <c:v>39173</c:v>
                </c:pt>
                <c:pt idx="91">
                  <c:v>39174</c:v>
                </c:pt>
                <c:pt idx="92">
                  <c:v>39175</c:v>
                </c:pt>
                <c:pt idx="93">
                  <c:v>39176</c:v>
                </c:pt>
                <c:pt idx="94">
                  <c:v>39177</c:v>
                </c:pt>
                <c:pt idx="95">
                  <c:v>39178</c:v>
                </c:pt>
                <c:pt idx="96">
                  <c:v>39179</c:v>
                </c:pt>
                <c:pt idx="97">
                  <c:v>39180</c:v>
                </c:pt>
                <c:pt idx="98">
                  <c:v>39181</c:v>
                </c:pt>
                <c:pt idx="99">
                  <c:v>39182</c:v>
                </c:pt>
                <c:pt idx="100">
                  <c:v>39183</c:v>
                </c:pt>
                <c:pt idx="101">
                  <c:v>39184</c:v>
                </c:pt>
                <c:pt idx="102">
                  <c:v>39185</c:v>
                </c:pt>
                <c:pt idx="103">
                  <c:v>39186</c:v>
                </c:pt>
                <c:pt idx="104">
                  <c:v>39187</c:v>
                </c:pt>
                <c:pt idx="105">
                  <c:v>39188</c:v>
                </c:pt>
                <c:pt idx="106">
                  <c:v>39189</c:v>
                </c:pt>
                <c:pt idx="107">
                  <c:v>39190</c:v>
                </c:pt>
                <c:pt idx="108">
                  <c:v>39191</c:v>
                </c:pt>
                <c:pt idx="109">
                  <c:v>39192</c:v>
                </c:pt>
                <c:pt idx="110">
                  <c:v>39193</c:v>
                </c:pt>
                <c:pt idx="111">
                  <c:v>39194</c:v>
                </c:pt>
                <c:pt idx="112">
                  <c:v>39195</c:v>
                </c:pt>
                <c:pt idx="113">
                  <c:v>39196</c:v>
                </c:pt>
                <c:pt idx="114">
                  <c:v>39197</c:v>
                </c:pt>
                <c:pt idx="115">
                  <c:v>39198</c:v>
                </c:pt>
                <c:pt idx="116">
                  <c:v>39199</c:v>
                </c:pt>
                <c:pt idx="117">
                  <c:v>39200</c:v>
                </c:pt>
                <c:pt idx="118">
                  <c:v>39201</c:v>
                </c:pt>
                <c:pt idx="119">
                  <c:v>39202</c:v>
                </c:pt>
                <c:pt idx="120">
                  <c:v>39203</c:v>
                </c:pt>
                <c:pt idx="121">
                  <c:v>39204</c:v>
                </c:pt>
                <c:pt idx="122">
                  <c:v>39205</c:v>
                </c:pt>
                <c:pt idx="123">
                  <c:v>39206</c:v>
                </c:pt>
                <c:pt idx="124">
                  <c:v>39207</c:v>
                </c:pt>
                <c:pt idx="125">
                  <c:v>39208</c:v>
                </c:pt>
                <c:pt idx="126">
                  <c:v>39209</c:v>
                </c:pt>
                <c:pt idx="127">
                  <c:v>39210</c:v>
                </c:pt>
                <c:pt idx="128">
                  <c:v>39211</c:v>
                </c:pt>
                <c:pt idx="129">
                  <c:v>39212</c:v>
                </c:pt>
                <c:pt idx="130">
                  <c:v>39213</c:v>
                </c:pt>
                <c:pt idx="131">
                  <c:v>39214</c:v>
                </c:pt>
                <c:pt idx="132">
                  <c:v>39215</c:v>
                </c:pt>
                <c:pt idx="133">
                  <c:v>39216</c:v>
                </c:pt>
                <c:pt idx="134">
                  <c:v>39217</c:v>
                </c:pt>
                <c:pt idx="135">
                  <c:v>39218</c:v>
                </c:pt>
                <c:pt idx="136">
                  <c:v>39219</c:v>
                </c:pt>
                <c:pt idx="137">
                  <c:v>39220</c:v>
                </c:pt>
                <c:pt idx="138">
                  <c:v>39221</c:v>
                </c:pt>
                <c:pt idx="139">
                  <c:v>39222</c:v>
                </c:pt>
                <c:pt idx="140">
                  <c:v>39223</c:v>
                </c:pt>
                <c:pt idx="141">
                  <c:v>39224</c:v>
                </c:pt>
                <c:pt idx="142">
                  <c:v>39225</c:v>
                </c:pt>
                <c:pt idx="143">
                  <c:v>39226</c:v>
                </c:pt>
                <c:pt idx="144">
                  <c:v>39227</c:v>
                </c:pt>
                <c:pt idx="145">
                  <c:v>39228</c:v>
                </c:pt>
                <c:pt idx="146">
                  <c:v>39229</c:v>
                </c:pt>
                <c:pt idx="147">
                  <c:v>39230</c:v>
                </c:pt>
                <c:pt idx="148">
                  <c:v>39231</c:v>
                </c:pt>
                <c:pt idx="149">
                  <c:v>39232</c:v>
                </c:pt>
                <c:pt idx="150">
                  <c:v>39233</c:v>
                </c:pt>
                <c:pt idx="151">
                  <c:v>39234</c:v>
                </c:pt>
                <c:pt idx="152">
                  <c:v>39235</c:v>
                </c:pt>
                <c:pt idx="153">
                  <c:v>39236</c:v>
                </c:pt>
                <c:pt idx="154">
                  <c:v>39237</c:v>
                </c:pt>
                <c:pt idx="155">
                  <c:v>39238</c:v>
                </c:pt>
                <c:pt idx="156">
                  <c:v>39239</c:v>
                </c:pt>
                <c:pt idx="157">
                  <c:v>39240</c:v>
                </c:pt>
                <c:pt idx="158">
                  <c:v>39241</c:v>
                </c:pt>
                <c:pt idx="159">
                  <c:v>39242</c:v>
                </c:pt>
                <c:pt idx="160">
                  <c:v>39243</c:v>
                </c:pt>
                <c:pt idx="161">
                  <c:v>39244</c:v>
                </c:pt>
                <c:pt idx="162">
                  <c:v>39245</c:v>
                </c:pt>
                <c:pt idx="163">
                  <c:v>39246</c:v>
                </c:pt>
                <c:pt idx="164">
                  <c:v>39247</c:v>
                </c:pt>
                <c:pt idx="165">
                  <c:v>39248</c:v>
                </c:pt>
                <c:pt idx="166">
                  <c:v>39249</c:v>
                </c:pt>
                <c:pt idx="167">
                  <c:v>39250</c:v>
                </c:pt>
                <c:pt idx="168">
                  <c:v>39251</c:v>
                </c:pt>
                <c:pt idx="169">
                  <c:v>39252</c:v>
                </c:pt>
                <c:pt idx="170">
                  <c:v>39253</c:v>
                </c:pt>
                <c:pt idx="171">
                  <c:v>39254</c:v>
                </c:pt>
                <c:pt idx="172">
                  <c:v>39255</c:v>
                </c:pt>
                <c:pt idx="173">
                  <c:v>39256</c:v>
                </c:pt>
                <c:pt idx="174">
                  <c:v>39257</c:v>
                </c:pt>
                <c:pt idx="175">
                  <c:v>39258</c:v>
                </c:pt>
                <c:pt idx="176">
                  <c:v>39259</c:v>
                </c:pt>
                <c:pt idx="177">
                  <c:v>39260</c:v>
                </c:pt>
                <c:pt idx="178">
                  <c:v>39261</c:v>
                </c:pt>
                <c:pt idx="179">
                  <c:v>39262</c:v>
                </c:pt>
                <c:pt idx="180">
                  <c:v>39263</c:v>
                </c:pt>
                <c:pt idx="181">
                  <c:v>39264</c:v>
                </c:pt>
                <c:pt idx="182">
                  <c:v>39265</c:v>
                </c:pt>
                <c:pt idx="183">
                  <c:v>39266</c:v>
                </c:pt>
                <c:pt idx="184">
                  <c:v>39267</c:v>
                </c:pt>
                <c:pt idx="185">
                  <c:v>39268</c:v>
                </c:pt>
                <c:pt idx="186">
                  <c:v>39269</c:v>
                </c:pt>
                <c:pt idx="187">
                  <c:v>39270</c:v>
                </c:pt>
                <c:pt idx="188">
                  <c:v>39271</c:v>
                </c:pt>
                <c:pt idx="189">
                  <c:v>39272</c:v>
                </c:pt>
                <c:pt idx="190">
                  <c:v>39273</c:v>
                </c:pt>
                <c:pt idx="191">
                  <c:v>39274</c:v>
                </c:pt>
                <c:pt idx="192">
                  <c:v>39275</c:v>
                </c:pt>
                <c:pt idx="193">
                  <c:v>39276</c:v>
                </c:pt>
                <c:pt idx="194">
                  <c:v>39277</c:v>
                </c:pt>
                <c:pt idx="195">
                  <c:v>39278</c:v>
                </c:pt>
                <c:pt idx="196">
                  <c:v>39279</c:v>
                </c:pt>
                <c:pt idx="197">
                  <c:v>39280</c:v>
                </c:pt>
                <c:pt idx="198">
                  <c:v>39281</c:v>
                </c:pt>
                <c:pt idx="199">
                  <c:v>39282</c:v>
                </c:pt>
                <c:pt idx="200">
                  <c:v>39283</c:v>
                </c:pt>
                <c:pt idx="201">
                  <c:v>39284</c:v>
                </c:pt>
                <c:pt idx="202">
                  <c:v>39285</c:v>
                </c:pt>
                <c:pt idx="203">
                  <c:v>39286</c:v>
                </c:pt>
                <c:pt idx="204">
                  <c:v>39287</c:v>
                </c:pt>
                <c:pt idx="205">
                  <c:v>39288</c:v>
                </c:pt>
                <c:pt idx="206">
                  <c:v>39289</c:v>
                </c:pt>
                <c:pt idx="207">
                  <c:v>39290</c:v>
                </c:pt>
                <c:pt idx="208">
                  <c:v>39291</c:v>
                </c:pt>
                <c:pt idx="209">
                  <c:v>39292</c:v>
                </c:pt>
                <c:pt idx="210">
                  <c:v>39293</c:v>
                </c:pt>
                <c:pt idx="211">
                  <c:v>39294</c:v>
                </c:pt>
                <c:pt idx="212">
                  <c:v>39295</c:v>
                </c:pt>
                <c:pt idx="213">
                  <c:v>39296</c:v>
                </c:pt>
                <c:pt idx="214">
                  <c:v>39297</c:v>
                </c:pt>
                <c:pt idx="215">
                  <c:v>39298</c:v>
                </c:pt>
                <c:pt idx="216">
                  <c:v>39299</c:v>
                </c:pt>
                <c:pt idx="217">
                  <c:v>39300</c:v>
                </c:pt>
                <c:pt idx="218">
                  <c:v>39301</c:v>
                </c:pt>
                <c:pt idx="219">
                  <c:v>39302</c:v>
                </c:pt>
                <c:pt idx="220">
                  <c:v>39303</c:v>
                </c:pt>
                <c:pt idx="221">
                  <c:v>39304</c:v>
                </c:pt>
                <c:pt idx="222">
                  <c:v>39305</c:v>
                </c:pt>
                <c:pt idx="223">
                  <c:v>39306</c:v>
                </c:pt>
                <c:pt idx="224">
                  <c:v>39307</c:v>
                </c:pt>
                <c:pt idx="225">
                  <c:v>39308</c:v>
                </c:pt>
                <c:pt idx="226">
                  <c:v>39309</c:v>
                </c:pt>
                <c:pt idx="227">
                  <c:v>39310</c:v>
                </c:pt>
                <c:pt idx="228">
                  <c:v>39311</c:v>
                </c:pt>
                <c:pt idx="229">
                  <c:v>39312</c:v>
                </c:pt>
                <c:pt idx="230">
                  <c:v>39313</c:v>
                </c:pt>
                <c:pt idx="231">
                  <c:v>39314</c:v>
                </c:pt>
                <c:pt idx="232">
                  <c:v>39315</c:v>
                </c:pt>
                <c:pt idx="233">
                  <c:v>39316</c:v>
                </c:pt>
                <c:pt idx="234">
                  <c:v>39317</c:v>
                </c:pt>
                <c:pt idx="235">
                  <c:v>39318</c:v>
                </c:pt>
                <c:pt idx="236">
                  <c:v>39319</c:v>
                </c:pt>
                <c:pt idx="237">
                  <c:v>39320</c:v>
                </c:pt>
                <c:pt idx="238">
                  <c:v>39321</c:v>
                </c:pt>
                <c:pt idx="239">
                  <c:v>39322</c:v>
                </c:pt>
                <c:pt idx="240">
                  <c:v>39323</c:v>
                </c:pt>
                <c:pt idx="241">
                  <c:v>39324</c:v>
                </c:pt>
                <c:pt idx="242">
                  <c:v>39325</c:v>
                </c:pt>
                <c:pt idx="243">
                  <c:v>39326</c:v>
                </c:pt>
                <c:pt idx="244">
                  <c:v>39327</c:v>
                </c:pt>
                <c:pt idx="245">
                  <c:v>39328</c:v>
                </c:pt>
                <c:pt idx="246">
                  <c:v>39329</c:v>
                </c:pt>
                <c:pt idx="247">
                  <c:v>39330</c:v>
                </c:pt>
                <c:pt idx="248">
                  <c:v>39331</c:v>
                </c:pt>
                <c:pt idx="249">
                  <c:v>39332</c:v>
                </c:pt>
                <c:pt idx="250">
                  <c:v>39333</c:v>
                </c:pt>
                <c:pt idx="251">
                  <c:v>39334</c:v>
                </c:pt>
                <c:pt idx="252">
                  <c:v>39335</c:v>
                </c:pt>
                <c:pt idx="253">
                  <c:v>39336</c:v>
                </c:pt>
                <c:pt idx="254">
                  <c:v>39337</c:v>
                </c:pt>
                <c:pt idx="255">
                  <c:v>39338</c:v>
                </c:pt>
                <c:pt idx="256">
                  <c:v>39339</c:v>
                </c:pt>
                <c:pt idx="257">
                  <c:v>39340</c:v>
                </c:pt>
                <c:pt idx="258">
                  <c:v>39341</c:v>
                </c:pt>
                <c:pt idx="259">
                  <c:v>39342</c:v>
                </c:pt>
                <c:pt idx="260">
                  <c:v>39343</c:v>
                </c:pt>
                <c:pt idx="261">
                  <c:v>39344</c:v>
                </c:pt>
                <c:pt idx="262">
                  <c:v>39345</c:v>
                </c:pt>
                <c:pt idx="263">
                  <c:v>39346</c:v>
                </c:pt>
                <c:pt idx="264">
                  <c:v>39347</c:v>
                </c:pt>
                <c:pt idx="265">
                  <c:v>39348</c:v>
                </c:pt>
                <c:pt idx="266">
                  <c:v>39349</c:v>
                </c:pt>
                <c:pt idx="267">
                  <c:v>39350</c:v>
                </c:pt>
                <c:pt idx="268">
                  <c:v>39351</c:v>
                </c:pt>
                <c:pt idx="269">
                  <c:v>39352</c:v>
                </c:pt>
                <c:pt idx="270">
                  <c:v>39353</c:v>
                </c:pt>
                <c:pt idx="271">
                  <c:v>39354</c:v>
                </c:pt>
                <c:pt idx="272">
                  <c:v>39355</c:v>
                </c:pt>
                <c:pt idx="273">
                  <c:v>39356</c:v>
                </c:pt>
                <c:pt idx="274">
                  <c:v>39357</c:v>
                </c:pt>
                <c:pt idx="275">
                  <c:v>39358</c:v>
                </c:pt>
                <c:pt idx="276">
                  <c:v>39359</c:v>
                </c:pt>
                <c:pt idx="277">
                  <c:v>39360</c:v>
                </c:pt>
                <c:pt idx="278">
                  <c:v>39361</c:v>
                </c:pt>
                <c:pt idx="279">
                  <c:v>39362</c:v>
                </c:pt>
                <c:pt idx="280">
                  <c:v>39363</c:v>
                </c:pt>
                <c:pt idx="281">
                  <c:v>39364</c:v>
                </c:pt>
                <c:pt idx="282">
                  <c:v>39365</c:v>
                </c:pt>
                <c:pt idx="283">
                  <c:v>39366</c:v>
                </c:pt>
                <c:pt idx="284">
                  <c:v>39367</c:v>
                </c:pt>
                <c:pt idx="285">
                  <c:v>39368</c:v>
                </c:pt>
                <c:pt idx="286">
                  <c:v>39369</c:v>
                </c:pt>
                <c:pt idx="287">
                  <c:v>39370</c:v>
                </c:pt>
                <c:pt idx="288">
                  <c:v>39371</c:v>
                </c:pt>
                <c:pt idx="289">
                  <c:v>39372</c:v>
                </c:pt>
                <c:pt idx="290">
                  <c:v>39373</c:v>
                </c:pt>
                <c:pt idx="291">
                  <c:v>39374</c:v>
                </c:pt>
                <c:pt idx="292">
                  <c:v>39375</c:v>
                </c:pt>
                <c:pt idx="293">
                  <c:v>39376</c:v>
                </c:pt>
                <c:pt idx="294">
                  <c:v>39377</c:v>
                </c:pt>
                <c:pt idx="295">
                  <c:v>39378</c:v>
                </c:pt>
                <c:pt idx="296">
                  <c:v>39379</c:v>
                </c:pt>
                <c:pt idx="297">
                  <c:v>39380</c:v>
                </c:pt>
                <c:pt idx="298">
                  <c:v>39381</c:v>
                </c:pt>
                <c:pt idx="299">
                  <c:v>39382</c:v>
                </c:pt>
                <c:pt idx="300">
                  <c:v>39383</c:v>
                </c:pt>
                <c:pt idx="301">
                  <c:v>39384</c:v>
                </c:pt>
                <c:pt idx="302">
                  <c:v>39385</c:v>
                </c:pt>
                <c:pt idx="303">
                  <c:v>39386</c:v>
                </c:pt>
                <c:pt idx="304">
                  <c:v>39387</c:v>
                </c:pt>
                <c:pt idx="305">
                  <c:v>39388</c:v>
                </c:pt>
                <c:pt idx="306">
                  <c:v>39389</c:v>
                </c:pt>
                <c:pt idx="307">
                  <c:v>39390</c:v>
                </c:pt>
                <c:pt idx="308">
                  <c:v>39391</c:v>
                </c:pt>
                <c:pt idx="309">
                  <c:v>39392</c:v>
                </c:pt>
                <c:pt idx="310">
                  <c:v>39393</c:v>
                </c:pt>
                <c:pt idx="311">
                  <c:v>39394</c:v>
                </c:pt>
                <c:pt idx="312">
                  <c:v>39395</c:v>
                </c:pt>
                <c:pt idx="313">
                  <c:v>39396</c:v>
                </c:pt>
                <c:pt idx="314">
                  <c:v>39397</c:v>
                </c:pt>
                <c:pt idx="315">
                  <c:v>39398</c:v>
                </c:pt>
                <c:pt idx="316">
                  <c:v>39399</c:v>
                </c:pt>
                <c:pt idx="317">
                  <c:v>39400</c:v>
                </c:pt>
                <c:pt idx="318">
                  <c:v>39401</c:v>
                </c:pt>
                <c:pt idx="319">
                  <c:v>39402</c:v>
                </c:pt>
                <c:pt idx="320">
                  <c:v>39403</c:v>
                </c:pt>
                <c:pt idx="321">
                  <c:v>39404</c:v>
                </c:pt>
                <c:pt idx="322">
                  <c:v>39405</c:v>
                </c:pt>
                <c:pt idx="323">
                  <c:v>39406</c:v>
                </c:pt>
                <c:pt idx="324">
                  <c:v>39407</c:v>
                </c:pt>
                <c:pt idx="325">
                  <c:v>39408</c:v>
                </c:pt>
                <c:pt idx="326">
                  <c:v>39409</c:v>
                </c:pt>
                <c:pt idx="327">
                  <c:v>39410</c:v>
                </c:pt>
                <c:pt idx="328">
                  <c:v>39411</c:v>
                </c:pt>
                <c:pt idx="329">
                  <c:v>39412</c:v>
                </c:pt>
                <c:pt idx="330">
                  <c:v>39413</c:v>
                </c:pt>
                <c:pt idx="331">
                  <c:v>39414</c:v>
                </c:pt>
                <c:pt idx="332">
                  <c:v>39415</c:v>
                </c:pt>
                <c:pt idx="333">
                  <c:v>39416</c:v>
                </c:pt>
                <c:pt idx="334">
                  <c:v>39417</c:v>
                </c:pt>
                <c:pt idx="335">
                  <c:v>39418</c:v>
                </c:pt>
                <c:pt idx="336">
                  <c:v>39419</c:v>
                </c:pt>
                <c:pt idx="337">
                  <c:v>39420</c:v>
                </c:pt>
                <c:pt idx="338">
                  <c:v>39421</c:v>
                </c:pt>
                <c:pt idx="339">
                  <c:v>39422</c:v>
                </c:pt>
                <c:pt idx="340">
                  <c:v>39423</c:v>
                </c:pt>
                <c:pt idx="341">
                  <c:v>39424</c:v>
                </c:pt>
                <c:pt idx="342">
                  <c:v>39425</c:v>
                </c:pt>
                <c:pt idx="343">
                  <c:v>39426</c:v>
                </c:pt>
                <c:pt idx="344">
                  <c:v>39427</c:v>
                </c:pt>
                <c:pt idx="345">
                  <c:v>39428</c:v>
                </c:pt>
                <c:pt idx="346">
                  <c:v>39429</c:v>
                </c:pt>
                <c:pt idx="347">
                  <c:v>39430</c:v>
                </c:pt>
                <c:pt idx="348">
                  <c:v>39431</c:v>
                </c:pt>
                <c:pt idx="349">
                  <c:v>39432</c:v>
                </c:pt>
                <c:pt idx="350">
                  <c:v>39433</c:v>
                </c:pt>
                <c:pt idx="351">
                  <c:v>39434</c:v>
                </c:pt>
                <c:pt idx="352">
                  <c:v>39435</c:v>
                </c:pt>
                <c:pt idx="353">
                  <c:v>39436</c:v>
                </c:pt>
                <c:pt idx="354">
                  <c:v>39437</c:v>
                </c:pt>
                <c:pt idx="355">
                  <c:v>39438</c:v>
                </c:pt>
                <c:pt idx="356">
                  <c:v>39439</c:v>
                </c:pt>
                <c:pt idx="357">
                  <c:v>39440</c:v>
                </c:pt>
                <c:pt idx="358">
                  <c:v>39441</c:v>
                </c:pt>
                <c:pt idx="359">
                  <c:v>39442</c:v>
                </c:pt>
                <c:pt idx="360">
                  <c:v>39443</c:v>
                </c:pt>
                <c:pt idx="361">
                  <c:v>39444</c:v>
                </c:pt>
                <c:pt idx="362">
                  <c:v>39445</c:v>
                </c:pt>
                <c:pt idx="363">
                  <c:v>39446</c:v>
                </c:pt>
                <c:pt idx="364">
                  <c:v>39447</c:v>
                </c:pt>
              </c:strCache>
            </c:strRef>
          </c:xVal>
          <c:yVal>
            <c:numRef>
              <c:f>'日出入'!$P$5:$P$369</c:f>
              <c:numCache>
                <c:ptCount val="365"/>
                <c:pt idx="0">
                  <c:v>0.2906817078145542</c:v>
                </c:pt>
                <c:pt idx="1">
                  <c:v>0.2908016088917464</c:v>
                </c:pt>
                <c:pt idx="2">
                  <c:v>0.29090057717874374</c:v>
                </c:pt>
                <c:pt idx="3">
                  <c:v>0.2909785120564114</c:v>
                </c:pt>
                <c:pt idx="4">
                  <c:v>0.29103533137382304</c:v>
                </c:pt>
                <c:pt idx="5">
                  <c:v>0.29107097116285946</c:v>
                </c:pt>
                <c:pt idx="6">
                  <c:v>0.2910853853147664</c:v>
                </c:pt>
                <c:pt idx="7">
                  <c:v>0.29107854522189064</c:v>
                </c:pt>
                <c:pt idx="8">
                  <c:v>0.2910504393879136</c:v>
                </c:pt>
                <c:pt idx="9">
                  <c:v>0.29100107300996175</c:v>
                </c:pt>
                <c:pt idx="10">
                  <c:v>0.29093046753601365</c:v>
                </c:pt>
                <c:pt idx="11">
                  <c:v>0.29083866020101984</c:v>
                </c:pt>
                <c:pt idx="12">
                  <c:v>0.2907257035451319</c:v>
                </c:pt>
                <c:pt idx="13">
                  <c:v>0.2905916649173825</c:v>
                </c:pt>
                <c:pt idx="14">
                  <c:v>0.2904366259680791</c:v>
                </c:pt>
                <c:pt idx="15">
                  <c:v>0.2902606821330735</c:v>
                </c:pt>
                <c:pt idx="16">
                  <c:v>0.2900639421129462</c:v>
                </c:pt>
                <c:pt idx="17">
                  <c:v>0.2898465273500033</c:v>
                </c:pt>
                <c:pt idx="18">
                  <c:v>0.2896085715058238</c:v>
                </c:pt>
                <c:pt idx="19">
                  <c:v>0.28935021994192606</c:v>
                </c:pt>
                <c:pt idx="20">
                  <c:v>0.2890716292059367</c:v>
                </c:pt>
                <c:pt idx="21">
                  <c:v>0.288772966525455</c:v>
                </c:pt>
                <c:pt idx="22">
                  <c:v>0.2884544093116051</c:v>
                </c:pt>
                <c:pt idx="23">
                  <c:v>0.28811614467407015</c:v>
                </c:pt>
                <c:pt idx="24">
                  <c:v>0.2877583689491939</c:v>
                </c:pt>
                <c:pt idx="25">
                  <c:v>0.2873812872425354</c:v>
                </c:pt>
                <c:pt idx="26">
                  <c:v>0.286985112987059</c:v>
                </c:pt>
                <c:pt idx="27">
                  <c:v>0.2865700675179448</c:v>
                </c:pt>
                <c:pt idx="28">
                  <c:v>0.2861363796648151</c:v>
                </c:pt>
                <c:pt idx="29">
                  <c:v>0.2856842853619845</c:v>
                </c:pt>
                <c:pt idx="30">
                  <c:v>0.28521402727716766</c:v>
                </c:pt>
                <c:pt idx="31">
                  <c:v>0.2847258544589118</c:v>
                </c:pt>
                <c:pt idx="32">
                  <c:v>0.28422002200286167</c:v>
                </c:pt>
                <c:pt idx="33">
                  <c:v>0.2836967907368219</c:v>
                </c:pt>
                <c:pt idx="34">
                  <c:v>0.28315642692444515</c:v>
                </c:pt>
                <c:pt idx="35">
                  <c:v>0.28259920198725114</c:v>
                </c:pt>
                <c:pt idx="36">
                  <c:v>0.28202539224457185</c:v>
                </c:pt>
                <c:pt idx="37">
                  <c:v>0.2814352786709176</c:v>
                </c:pt>
                <c:pt idx="38">
                  <c:v>0.28082914667017084</c:v>
                </c:pt>
                <c:pt idx="39">
                  <c:v>0.28020728586593996</c:v>
                </c:pt>
                <c:pt idx="40">
                  <c:v>0.27956998990733933</c:v>
                </c:pt>
                <c:pt idx="41">
                  <c:v>0.2789175562894078</c:v>
                </c:pt>
                <c:pt idx="42">
                  <c:v>0.27825028618733644</c:v>
                </c:pt>
                <c:pt idx="43">
                  <c:v>0.27756848430363995</c:v>
                </c:pt>
                <c:pt idx="44">
                  <c:v>0.27687245872738536</c:v>
                </c:pt>
                <c:pt idx="45">
                  <c:v>0.27616252080457415</c:v>
                </c:pt>
                <c:pt idx="46">
                  <c:v>0.27543898501876835</c:v>
                </c:pt>
                <c:pt idx="47">
                  <c:v>0.2747021688810506</c:v>
                </c:pt>
                <c:pt idx="48">
                  <c:v>0.27395239282841793</c:v>
                </c:pt>
                <c:pt idx="49">
                  <c:v>0.2731899801297201</c:v>
                </c:pt>
                <c:pt idx="50">
                  <c:v>0.27241525679827555</c:v>
                </c:pt>
                <c:pt idx="51">
                  <c:v>0.2716285515103198</c:v>
                </c:pt>
                <c:pt idx="52">
                  <c:v>0.2708301955284738</c:v>
                </c:pt>
                <c:pt idx="53">
                  <c:v>0.27002052262944864</c:v>
                </c:pt>
                <c:pt idx="54">
                  <c:v>0.269199869035241</c:v>
                </c:pt>
                <c:pt idx="55">
                  <c:v>0.2683685733471143</c:v>
                </c:pt>
                <c:pt idx="56">
                  <c:v>0.2675269764816968</c:v>
                </c:pt>
                <c:pt idx="57">
                  <c:v>0.2666754216085762</c:v>
                </c:pt>
                <c:pt idx="58">
                  <c:v>0.26581425408880877</c:v>
                </c:pt>
                <c:pt idx="59">
                  <c:v>0.2649438214138114</c:v>
                </c:pt>
                <c:pt idx="60">
                  <c:v>0.2640644731441455</c:v>
                </c:pt>
                <c:pt idx="61">
                  <c:v>0.26317656084775</c:v>
                </c:pt>
                <c:pt idx="62">
                  <c:v>0.26228043803722495</c:v>
                </c:pt>
                <c:pt idx="63">
                  <c:v>0.2613764601058119</c:v>
                </c:pt>
                <c:pt idx="64">
                  <c:v>0.2604649842617618</c:v>
                </c:pt>
                <c:pt idx="65">
                  <c:v>0.25954636946082227</c:v>
                </c:pt>
                <c:pt idx="66">
                  <c:v>0.258620976336621</c:v>
                </c:pt>
                <c:pt idx="67">
                  <c:v>0.2576891671287582</c:v>
                </c:pt>
                <c:pt idx="68">
                  <c:v>0.2567513056084633</c:v>
                </c:pt>
                <c:pt idx="69">
                  <c:v>0.25580775700170627</c:v>
                </c:pt>
                <c:pt idx="70">
                  <c:v>0.2548588879096882</c:v>
                </c:pt>
                <c:pt idx="71">
                  <c:v>0.25390506622667086</c:v>
                </c:pt>
                <c:pt idx="72">
                  <c:v>0.25294666105513547</c:v>
                </c:pt>
                <c:pt idx="73">
                  <c:v>0.25198404261828705</c:v>
                </c:pt>
                <c:pt idx="74">
                  <c:v>0.2510175821699523</c:v>
                </c:pt>
                <c:pt idx="75">
                  <c:v>0.25004765190193906</c:v>
                </c:pt>
                <c:pt idx="76">
                  <c:v>0.24907462484895015</c:v>
                </c:pt>
                <c:pt idx="77">
                  <c:v>0.24809887479116255</c:v>
                </c:pt>
                <c:pt idx="78">
                  <c:v>0.24712077615460248</c:v>
                </c:pt>
                <c:pt idx="79">
                  <c:v>0.24614070390945972</c:v>
                </c:pt>
                <c:pt idx="80">
                  <c:v>0.24515903346649948</c:v>
                </c:pt>
                <c:pt idx="81">
                  <c:v>0.24417614057174009</c:v>
                </c:pt>
                <c:pt idx="82">
                  <c:v>0.24319240119957172</c:v>
                </c:pt>
                <c:pt idx="83">
                  <c:v>0.24220819144449993</c:v>
                </c:pt>
                <c:pt idx="84">
                  <c:v>0.24122388741169995</c:v>
                </c:pt>
                <c:pt idx="85">
                  <c:v>0.24023986510656795</c:v>
                </c:pt>
                <c:pt idx="86">
                  <c:v>0.2392565003234588</c:v>
                </c:pt>
                <c:pt idx="87">
                  <c:v>0.23827416853379213</c:v>
                </c:pt>
                <c:pt idx="88">
                  <c:v>0.2372932447737074</c:v>
                </c:pt>
                <c:pt idx="89">
                  <c:v>0.23631410353143947</c:v>
                </c:pt>
                <c:pt idx="90">
                  <c:v>0.23533711863457907</c:v>
                </c:pt>
                <c:pt idx="91">
                  <c:v>0.23436266313736795</c:v>
                </c:pt>
                <c:pt idx="92">
                  <c:v>0.23339110920817094</c:v>
                </c:pt>
                <c:pt idx="93">
                  <c:v>0.23242282801724765</c:v>
                </c:pt>
                <c:pt idx="94">
                  <c:v>0.23145818962493225</c:v>
                </c:pt>
                <c:pt idx="95">
                  <c:v>0.23049756287031195</c:v>
                </c:pt>
                <c:pt idx="96">
                  <c:v>0.22954131526047328</c:v>
                </c:pt>
                <c:pt idx="97">
                  <c:v>0.22858981286036642</c:v>
                </c:pt>
                <c:pt idx="98">
                  <c:v>0.22764342018331263</c:v>
                </c:pt>
                <c:pt idx="99">
                  <c:v>0.2267025000821575</c:v>
                </c:pt>
                <c:pt idx="100">
                  <c:v>0.22576741364104747</c:v>
                </c:pt>
                <c:pt idx="101">
                  <c:v>0.22483852006777996</c:v>
                </c:pt>
                <c:pt idx="102">
                  <c:v>0.2239161765866516</c:v>
                </c:pt>
                <c:pt idx="103">
                  <c:v>0.22300073833169898</c:v>
                </c:pt>
                <c:pt idx="104">
                  <c:v>0.2220925582402019</c:v>
                </c:pt>
                <c:pt idx="105">
                  <c:v>0.2211919869462852</c:v>
                </c:pt>
                <c:pt idx="106">
                  <c:v>0.2202993726744299</c:v>
                </c:pt>
                <c:pt idx="107">
                  <c:v>0.21941506113267364</c:v>
                </c:pt>
                <c:pt idx="108">
                  <c:v>0.21853939540525205</c:v>
                </c:pt>
                <c:pt idx="109">
                  <c:v>0.21767271584440287</c:v>
                </c:pt>
                <c:pt idx="110">
                  <c:v>0.2168153599610293</c:v>
                </c:pt>
                <c:pt idx="111">
                  <c:v>0.2159676623138882</c:v>
                </c:pt>
                <c:pt idx="112">
                  <c:v>0.21512995439694813</c:v>
                </c:pt>
                <c:pt idx="113">
                  <c:v>0.21430256452453234</c:v>
                </c:pt>
                <c:pt idx="114">
                  <c:v>0.2134858177138447</c:v>
                </c:pt>
                <c:pt idx="115">
                  <c:v>0.2126800355644508</c:v>
                </c:pt>
                <c:pt idx="116">
                  <c:v>0.21188553613427386</c:v>
                </c:pt>
                <c:pt idx="117">
                  <c:v>0.2111026338116464</c:v>
                </c:pt>
                <c:pt idx="118">
                  <c:v>0.2103316391829464</c:v>
                </c:pt>
                <c:pt idx="119">
                  <c:v>0.20957285889534105</c:v>
                </c:pt>
                <c:pt idx="120">
                  <c:v>0.20882659551415314</c:v>
                </c:pt>
                <c:pt idx="121">
                  <c:v>0.20809314737436568</c:v>
                </c:pt>
                <c:pt idx="122">
                  <c:v>0.20737280842578532</c:v>
                </c:pt>
                <c:pt idx="123">
                  <c:v>0.2066658680713911</c:v>
                </c:pt>
                <c:pt idx="124">
                  <c:v>0.20597261099841147</c:v>
                </c:pt>
                <c:pt idx="125">
                  <c:v>0.2052933170016903</c:v>
                </c:pt>
                <c:pt idx="126">
                  <c:v>0.2046282607989277</c:v>
                </c:pt>
                <c:pt idx="127">
                  <c:v>0.2039777118374122</c:v>
                </c:pt>
                <c:pt idx="128">
                  <c:v>0.20334193409189893</c:v>
                </c:pt>
                <c:pt idx="129">
                  <c:v>0.20272118585333143</c:v>
                </c:pt>
                <c:pt idx="130">
                  <c:v>0.20211571950815363</c:v>
                </c:pt>
                <c:pt idx="131">
                  <c:v>0.20152578130801735</c:v>
                </c:pt>
                <c:pt idx="132">
                  <c:v>0.2009516111297526</c:v>
                </c:pt>
                <c:pt idx="133">
                  <c:v>0.20039344222553812</c:v>
                </c:pt>
                <c:pt idx="134">
                  <c:v>0.19985150096328544</c:v>
                </c:pt>
                <c:pt idx="135">
                  <c:v>0.19932600655733468</c:v>
                </c:pt>
                <c:pt idx="136">
                  <c:v>0.19881717078964592</c:v>
                </c:pt>
                <c:pt idx="137">
                  <c:v>0.1983251977217677</c:v>
                </c:pt>
                <c:pt idx="138">
                  <c:v>0.19785028339796085</c:v>
                </c:pt>
                <c:pt idx="139">
                  <c:v>0.19739261553996323</c:v>
                </c:pt>
                <c:pt idx="140">
                  <c:v>0.1969523732339883</c:v>
                </c:pt>
                <c:pt idx="141">
                  <c:v>0.19652972661066193</c:v>
                </c:pt>
                <c:pt idx="142">
                  <c:v>0.19612483651871848</c:v>
                </c:pt>
                <c:pt idx="143">
                  <c:v>0.19573785419339132</c:v>
                </c:pt>
                <c:pt idx="144">
                  <c:v>0.1953689209205519</c:v>
                </c:pt>
                <c:pt idx="145">
                  <c:v>0.19501816769776759</c:v>
                </c:pt>
                <c:pt idx="146">
                  <c:v>0.19468571489356382</c:v>
                </c:pt>
                <c:pt idx="147">
                  <c:v>0.19437167190628812</c:v>
                </c:pt>
                <c:pt idx="148">
                  <c:v>0.19407613682408442</c:v>
                </c:pt>
                <c:pt idx="149">
                  <c:v>0.19379919608758567</c:v>
                </c:pt>
                <c:pt idx="150">
                  <c:v>0.19354092415703406</c:v>
                </c:pt>
                <c:pt idx="151">
                  <c:v>0.19330138318562393</c:v>
                </c:pt>
                <c:pt idx="152">
                  <c:v>0.19308062270094217</c:v>
                </c:pt>
                <c:pt idx="153">
                  <c:v>0.1928786792964529</c:v>
                </c:pt>
                <c:pt idx="154">
                  <c:v>0.19269557633502654</c:v>
                </c:pt>
                <c:pt idx="155">
                  <c:v>0.19253132366656056</c:v>
                </c:pt>
                <c:pt idx="156">
                  <c:v>0.1923859173617688</c:v>
                </c:pt>
                <c:pt idx="157">
                  <c:v>0.19225933946422993</c:v>
                </c:pt>
                <c:pt idx="158">
                  <c:v>0.19215155776278645</c:v>
                </c:pt>
                <c:pt idx="159">
                  <c:v>0.1920625255863672</c:v>
                </c:pt>
                <c:pt idx="160">
                  <c:v>0.19199218162327134</c:v>
                </c:pt>
                <c:pt idx="161">
                  <c:v>0.1919404497668996</c:v>
                </c:pt>
                <c:pt idx="162">
                  <c:v>0.19190723898984893</c:v>
                </c:pt>
                <c:pt idx="163">
                  <c:v>0.1918924432481958</c:v>
                </c:pt>
                <c:pt idx="164">
                  <c:v>0.19189594141769248</c:v>
                </c:pt>
                <c:pt idx="165">
                  <c:v>0.1919175972634727</c:v>
                </c:pt>
                <c:pt idx="166">
                  <c:v>0.19195725944472786</c:v>
                </c:pt>
                <c:pt idx="167">
                  <c:v>0.19201476155565744</c:v>
                </c:pt>
                <c:pt idx="168">
                  <c:v>0.19208992220382984</c:v>
                </c:pt>
                <c:pt idx="169">
                  <c:v>0.19218254512690627</c:v>
                </c:pt>
                <c:pt idx="170">
                  <c:v>0.1922924193484865</c:v>
                </c:pt>
                <c:pt idx="171">
                  <c:v>0.19241931937363155</c:v>
                </c:pt>
                <c:pt idx="172">
                  <c:v>0.1925630054244046</c:v>
                </c:pt>
                <c:pt idx="173">
                  <c:v>0.1927232237155546</c:v>
                </c:pt>
                <c:pt idx="174">
                  <c:v>0.19289970677024104</c:v>
                </c:pt>
                <c:pt idx="175">
                  <c:v>0.1930921737754765</c:v>
                </c:pt>
                <c:pt idx="176">
                  <c:v>0.19330033097673327</c:v>
                </c:pt>
                <c:pt idx="177">
                  <c:v>0.19352387211094188</c:v>
                </c:pt>
                <c:pt idx="178">
                  <c:v>0.19376247887688458</c:v>
                </c:pt>
                <c:pt idx="179">
                  <c:v>0.19401582144177842</c:v>
                </c:pt>
                <c:pt idx="180">
                  <c:v>0.19428355898263117</c:v>
                </c:pt>
                <c:pt idx="181">
                  <c:v>0.194565340260764</c:v>
                </c:pt>
                <c:pt idx="182">
                  <c:v>0.19486080422770655</c:v>
                </c:pt>
                <c:pt idx="183">
                  <c:v>0.19516958066050036</c:v>
                </c:pt>
                <c:pt idx="184">
                  <c:v>0.19549129082429217</c:v>
                </c:pt>
                <c:pt idx="185">
                  <c:v>0.1958255481599568</c:v>
                </c:pt>
                <c:pt idx="186">
                  <c:v>0.19617195899436612</c:v>
                </c:pt>
                <c:pt idx="187">
                  <c:v>0.19653012327081498</c:v>
                </c:pt>
                <c:pt idx="188">
                  <c:v>0.19689963529702906</c:v>
                </c:pt>
                <c:pt idx="189">
                  <c:v>0.19728008450810697</c:v>
                </c:pt>
                <c:pt idx="190">
                  <c:v>0.19767105624170211</c:v>
                </c:pt>
                <c:pt idx="191">
                  <c:v>0.19807213252271638</c:v>
                </c:pt>
                <c:pt idx="192">
                  <c:v>0.19848289285476362</c:v>
                </c:pt>
                <c:pt idx="193">
                  <c:v>0.19890291501566748</c:v>
                </c:pt>
                <c:pt idx="194">
                  <c:v>0.19933177585427728</c:v>
                </c:pt>
                <c:pt idx="195">
                  <c:v>0.19976905208592402</c:v>
                </c:pt>
                <c:pt idx="196">
                  <c:v>0.20021432108389492</c:v>
                </c:pt>
                <c:pt idx="197">
                  <c:v>0.20066716166436768</c:v>
                </c:pt>
                <c:pt idx="198">
                  <c:v>0.20112715486233027</c:v>
                </c:pt>
                <c:pt idx="199">
                  <c:v>0.20159388469610548</c:v>
                </c:pt>
                <c:pt idx="200">
                  <c:v>0.20206693891819869</c:v>
                </c:pt>
                <c:pt idx="201">
                  <c:v>0.2025459097503061</c:v>
                </c:pt>
                <c:pt idx="202">
                  <c:v>0.20303039460043748</c:v>
                </c:pt>
                <c:pt idx="203">
                  <c:v>0.20351999676023627</c:v>
                </c:pt>
                <c:pt idx="204">
                  <c:v>0.20401432608071338</c:v>
                </c:pt>
                <c:pt idx="205">
                  <c:v>0.2045129996247469</c:v>
                </c:pt>
                <c:pt idx="206">
                  <c:v>0.20501564229484004</c:v>
                </c:pt>
                <c:pt idx="207">
                  <c:v>0.20552188743476996</c:v>
                </c:pt>
                <c:pt idx="208">
                  <c:v>0.20603137740390176</c:v>
                </c:pt>
                <c:pt idx="209">
                  <c:v>0.20654376412308303</c:v>
                </c:pt>
                <c:pt idx="210">
                  <c:v>0.20705870959117156</c:v>
                </c:pt>
                <c:pt idx="211">
                  <c:v>0.20757588637138732</c:v>
                </c:pt>
                <c:pt idx="212">
                  <c:v>0.2080949780468099</c:v>
                </c:pt>
                <c:pt idx="213">
                  <c:v>0.20861567964447505</c:v>
                </c:pt>
                <c:pt idx="214">
                  <c:v>0.20913769802764293</c:v>
                </c:pt>
                <c:pt idx="215">
                  <c:v>0.2096607522559346</c:v>
                </c:pt>
                <c:pt idx="216">
                  <c:v>0.21018457391314327</c:v>
                </c:pt>
                <c:pt idx="217">
                  <c:v>0.21070890740263373</c:v>
                </c:pt>
                <c:pt idx="218">
                  <c:v>0.21123351021034675</c:v>
                </c:pt>
                <c:pt idx="219">
                  <c:v>0.21175815313551594</c:v>
                </c:pt>
                <c:pt idx="220">
                  <c:v>0.21228262048929647</c:v>
                </c:pt>
                <c:pt idx="221">
                  <c:v>0.21280671026158168</c:v>
                </c:pt>
                <c:pt idx="222">
                  <c:v>0.21333023425636244</c:v>
                </c:pt>
                <c:pt idx="223">
                  <c:v>0.21385301819604927</c:v>
                </c:pt>
                <c:pt idx="224">
                  <c:v>0.21437490179523974</c:v>
                </c:pt>
                <c:pt idx="225">
                  <c:v>0.21489573880447066</c:v>
                </c:pt>
                <c:pt idx="226">
                  <c:v>0.2154153970245407</c:v>
                </c:pt>
                <c:pt idx="227">
                  <c:v>0.21593375829203607</c:v>
                </c:pt>
                <c:pt idx="228">
                  <c:v>0.21645071843672858</c:v>
                </c:pt>
                <c:pt idx="229">
                  <c:v>0.21696618721154795</c:v>
                </c:pt>
                <c:pt idx="230">
                  <c:v>0.21748008819585926</c:v>
                </c:pt>
                <c:pt idx="231">
                  <c:v>0.21799235867279862</c:v>
                </c:pt>
                <c:pt idx="232">
                  <c:v>0.21850294948144042</c:v>
                </c:pt>
                <c:pt idx="233">
                  <c:v>0.21901182484458373</c:v>
                </c:pt>
                <c:pt idx="234">
                  <c:v>0.21951896217295652</c:v>
                </c:pt>
                <c:pt idx="235">
                  <c:v>0.22002435184664548</c:v>
                </c:pt>
                <c:pt idx="236">
                  <c:v>0.22052799697456268</c:v>
                </c:pt>
                <c:pt idx="237">
                  <c:v>0.22102991313276366</c:v>
                </c:pt>
                <c:pt idx="238">
                  <c:v>0.22153012808243022</c:v>
                </c:pt>
                <c:pt idx="239">
                  <c:v>0.2220286814683298</c:v>
                </c:pt>
                <c:pt idx="240">
                  <c:v>0.2225256244985568</c:v>
                </c:pt>
                <c:pt idx="241">
                  <c:v>0.22302101960635756</c:v>
                </c:pt>
                <c:pt idx="242">
                  <c:v>0.22351494009483144</c:v>
                </c:pt>
                <c:pt idx="243">
                  <c:v>0.22400746976529162</c:v>
                </c:pt>
                <c:pt idx="244">
                  <c:v>0.22449870253006007</c:v>
                </c:pt>
                <c:pt idx="245">
                  <c:v>0.22498874201046</c:v>
                </c:pt>
                <c:pt idx="246">
                  <c:v>0.2254777011207584</c:v>
                </c:pt>
                <c:pt idx="247">
                  <c:v>0.22596570163879873</c:v>
                </c:pt>
                <c:pt idx="248">
                  <c:v>0.2264528737640513</c:v>
                </c:pt>
                <c:pt idx="249">
                  <c:v>0.22693935566379908</c:v>
                </c:pt>
                <c:pt idx="250">
                  <c:v>0.22742529300816247</c:v>
                </c:pt>
                <c:pt idx="251">
                  <c:v>0.22791083849465274</c:v>
                </c:pt>
                <c:pt idx="252">
                  <c:v>0.22839615136293756</c:v>
                </c:pt>
                <c:pt idx="253">
                  <c:v>0.22888139690048326</c:v>
                </c:pt>
                <c:pt idx="254">
                  <c:v>0.22936674593973314</c:v>
                </c:pt>
                <c:pt idx="255">
                  <c:v>0.22985237434746697</c:v>
                </c:pt>
                <c:pt idx="256">
                  <c:v>0.23033846250697843</c:v>
                </c:pt>
                <c:pt idx="257">
                  <c:v>0.23082519479369581</c:v>
                </c:pt>
                <c:pt idx="258">
                  <c:v>0.23131275904486506</c:v>
                </c:pt>
                <c:pt idx="259">
                  <c:v>0.23180134602390345</c:v>
                </c:pt>
                <c:pt idx="260">
                  <c:v>0.2322911488800273</c:v>
                </c:pt>
                <c:pt idx="261">
                  <c:v>0.23278236260374863</c:v>
                </c:pt>
                <c:pt idx="262">
                  <c:v>0.2332751834788319</c:v>
                </c:pt>
                <c:pt idx="263">
                  <c:v>0.2337698085312957</c:v>
                </c:pt>
                <c:pt idx="264">
                  <c:v>0.2342664349760436</c:v>
                </c:pt>
                <c:pt idx="265">
                  <c:v>0.23476525966170136</c:v>
                </c:pt>
                <c:pt idx="266">
                  <c:v>0.2352664785142414</c:v>
                </c:pt>
                <c:pt idx="267">
                  <c:v>0.23577028597997096</c:v>
                </c:pt>
                <c:pt idx="268">
                  <c:v>0.23627687446846424</c:v>
                </c:pt>
                <c:pt idx="269">
                  <c:v>0.23678643379601846</c:v>
                </c:pt>
                <c:pt idx="270">
                  <c:v>0.237299150630219</c:v>
                </c:pt>
                <c:pt idx="271">
                  <c:v>0.23781520793620223</c:v>
                </c:pt>
                <c:pt idx="272">
                  <c:v>0.23833478442521028</c:v>
                </c:pt>
                <c:pt idx="273">
                  <c:v>0.23885805400604032</c:v>
                </c:pt>
                <c:pt idx="274">
                  <c:v>0.23938518523999722</c:v>
                </c:pt>
                <c:pt idx="275">
                  <c:v>0.23991634079997082</c:v>
                </c:pt>
                <c:pt idx="276">
                  <c:v>0.2404516769342672</c:v>
                </c:pt>
                <c:pt idx="277">
                  <c:v>0.24099134293583824</c:v>
                </c:pt>
                <c:pt idx="278">
                  <c:v>0.2415354806175659</c:v>
                </c:pt>
                <c:pt idx="279">
                  <c:v>0.2420842237942732</c:v>
                </c:pt>
                <c:pt idx="280">
                  <c:v>0.24263769777215036</c:v>
                </c:pt>
                <c:pt idx="281">
                  <c:v>0.24319601884630193</c:v>
                </c:pt>
                <c:pt idx="282">
                  <c:v>0.2437592938071397</c:v>
                </c:pt>
                <c:pt idx="283">
                  <c:v>0.2443276194563663</c:v>
                </c:pt>
                <c:pt idx="284">
                  <c:v>0.24490108213331496</c:v>
                </c:pt>
                <c:pt idx="285">
                  <c:v>0.24547975725243423</c:v>
                </c:pt>
                <c:pt idx="286">
                  <c:v>0.246063708852729</c:v>
                </c:pt>
                <c:pt idx="287">
                  <c:v>0.24665298915999168</c:v>
                </c:pt>
                <c:pt idx="288">
                  <c:v>0.2472476381626848</c:v>
                </c:pt>
                <c:pt idx="289">
                  <c:v>0.24784768320235917</c:v>
                </c:pt>
                <c:pt idx="290">
                  <c:v>0.24845313857951756</c:v>
                </c:pt>
                <c:pt idx="291">
                  <c:v>0.24906400517586058</c:v>
                </c:pt>
                <c:pt idx="292">
                  <c:v>0.24968027009387442</c:v>
                </c:pt>
                <c:pt idx="293">
                  <c:v>0.2503019063147484</c:v>
                </c:pt>
                <c:pt idx="294">
                  <c:v>0.2509288723756317</c:v>
                </c:pt>
                <c:pt idx="295">
                  <c:v>0.25156111206726334</c:v>
                </c:pt>
                <c:pt idx="296">
                  <c:v>0.2521985541530309</c:v>
                </c:pt>
                <c:pt idx="297">
                  <c:v>0.25284111211053534</c:v>
                </c:pt>
                <c:pt idx="298">
                  <c:v>0.25348868389675394</c:v>
                </c:pt>
                <c:pt idx="299">
                  <c:v>0.25414115173791285</c:v>
                </c:pt>
                <c:pt idx="300">
                  <c:v>0.25479838194518994</c:v>
                </c:pt>
                <c:pt idx="301">
                  <c:v>0.25546022475737934</c:v>
                </c:pt>
                <c:pt idx="302">
                  <c:v>0.2561265142116527</c:v>
                </c:pt>
                <c:pt idx="303">
                  <c:v>0.25679706804355296</c:v>
                </c:pt>
                <c:pt idx="304">
                  <c:v>0.25747168761735056</c:v>
                </c:pt>
                <c:pt idx="305">
                  <c:v>0.2581501578878811</c:v>
                </c:pt>
                <c:pt idx="306">
                  <c:v>0.2588322473949671</c:v>
                </c:pt>
                <c:pt idx="307">
                  <c:v>0.2595177082914987</c:v>
                </c:pt>
                <c:pt idx="308">
                  <c:v>0.2602062764062212</c:v>
                </c:pt>
                <c:pt idx="309">
                  <c:v>0.2608976713422306</c:v>
                </c:pt>
                <c:pt idx="310">
                  <c:v>0.2615915966121342</c:v>
                </c:pt>
                <c:pt idx="311">
                  <c:v>0.2622877398107726</c:v>
                </c:pt>
                <c:pt idx="312">
                  <c:v>0.26298577282632785</c:v>
                </c:pt>
                <c:pt idx="313">
                  <c:v>0.26368535209057026</c:v>
                </c:pt>
                <c:pt idx="314">
                  <c:v>0.26438611886889823</c:v>
                </c:pt>
                <c:pt idx="315">
                  <c:v>0.26508769959073103</c:v>
                </c:pt>
                <c:pt idx="316">
                  <c:v>0.2657897062206968</c:v>
                </c:pt>
                <c:pt idx="317">
                  <c:v>0.26649173667093823</c:v>
                </c:pt>
                <c:pt idx="318">
                  <c:v>0.2671933752547167</c:v>
                </c:pt>
                <c:pt idx="319">
                  <c:v>0.2678941931813549</c:v>
                </c:pt>
                <c:pt idx="320">
                  <c:v>0.26859374909239137</c:v>
                </c:pt>
                <c:pt idx="321">
                  <c:v>0.26929158963865624</c:v>
                </c:pt>
                <c:pt idx="322">
                  <c:v>0.26998725009779195</c:v>
                </c:pt>
                <c:pt idx="323">
                  <c:v>0.2706802550315552</c:v>
                </c:pt>
                <c:pt idx="324">
                  <c:v>0.27137011898203295</c:v>
                </c:pt>
                <c:pt idx="325">
                  <c:v>0.27205634720569954</c:v>
                </c:pt>
                <c:pt idx="326">
                  <c:v>0.27273843644402634</c:v>
                </c:pt>
                <c:pt idx="327">
                  <c:v>0.27341587572913245</c:v>
                </c:pt>
                <c:pt idx="328">
                  <c:v>0.27408814722274427</c:v>
                </c:pt>
                <c:pt idx="329">
                  <c:v>0.27475472708650156</c:v>
                </c:pt>
                <c:pt idx="330">
                  <c:v>0.2754150863814214</c:v>
                </c:pt>
                <c:pt idx="331">
                  <c:v>0.27606869199410816</c:v>
                </c:pt>
                <c:pt idx="332">
                  <c:v>0.2767150075870739</c:v>
                </c:pt>
                <c:pt idx="333">
                  <c:v>0.2773534945703217</c:v>
                </c:pt>
                <c:pt idx="334">
                  <c:v>0.2779836130911363</c:v>
                </c:pt>
                <c:pt idx="335">
                  <c:v>0.2786048230388342</c:v>
                </c:pt>
                <c:pt idx="336">
                  <c:v>0.2792165850610456</c:v>
                </c:pt>
                <c:pt idx="337">
                  <c:v>0.279818361587934</c:v>
                </c:pt>
                <c:pt idx="338">
                  <c:v>0.2804096178606202</c:v>
                </c:pt>
                <c:pt idx="339">
                  <c:v>0.28098982295994807</c:v>
                </c:pt>
                <c:pt idx="340">
                  <c:v>0.2815584508316367</c:v>
                </c:pt>
                <c:pt idx="341">
                  <c:v>0.2821149813037855</c:v>
                </c:pt>
                <c:pt idx="342">
                  <c:v>0.2826589010926565</c:v>
                </c:pt>
                <c:pt idx="343">
                  <c:v>0.28318970479264166</c:v>
                </c:pt>
                <c:pt idx="344">
                  <c:v>0.28370689584633574</c:v>
                </c:pt>
                <c:pt idx="345">
                  <c:v>0.28420998749068754</c:v>
                </c:pt>
                <c:pt idx="346">
                  <c:v>0.2846985036752741</c:v>
                </c:pt>
                <c:pt idx="347">
                  <c:v>0.28517197994886284</c:v>
                </c:pt>
                <c:pt idx="348">
                  <c:v>0.28562996431056414</c:v>
                </c:pt>
                <c:pt idx="349">
                  <c:v>0.2860720180220579</c:v>
                </c:pt>
                <c:pt idx="350">
                  <c:v>0.28649771637758376</c:v>
                </c:pt>
                <c:pt idx="351">
                  <c:v>0.2869066494286204</c:v>
                </c:pt>
                <c:pt idx="352">
                  <c:v>0.28729842266044664</c:v>
                </c:pt>
                <c:pt idx="353">
                  <c:v>0.2876726576180631</c:v>
                </c:pt>
                <c:pt idx="354">
                  <c:v>0.28802899247926733</c:v>
                </c:pt>
                <c:pt idx="355">
                  <c:v>0.2883670825730074</c:v>
                </c:pt>
                <c:pt idx="356">
                  <c:v>0.28868660084148395</c:v>
                </c:pt>
                <c:pt idx="357">
                  <c:v>0.2889872382448337</c:v>
                </c:pt>
                <c:pt idx="358">
                  <c:v>0.28926870410759314</c:v>
                </c:pt>
                <c:pt idx="359">
                  <c:v>0.28953072640651784</c:v>
                </c:pt>
                <c:pt idx="360">
                  <c:v>0.2897730519997039</c:v>
                </c:pt>
                <c:pt idx="361">
                  <c:v>0.2899954467973329</c:v>
                </c:pt>
                <c:pt idx="362">
                  <c:v>0.29019769587472105</c:v>
                </c:pt>
                <c:pt idx="363">
                  <c:v>0.2903796035287108</c:v>
                </c:pt>
                <c:pt idx="364">
                  <c:v>0.2905409932787786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'日出入'!$R$1</c:f>
              <c:strCache>
                <c:ptCount val="1"/>
                <c:pt idx="0">
                  <c:v>日入(午後)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'日出入'!$A$5:$A$369</c:f>
              <c:strCache>
                <c:ptCount val="365"/>
                <c:pt idx="0">
                  <c:v>39083</c:v>
                </c:pt>
                <c:pt idx="1">
                  <c:v>39084</c:v>
                </c:pt>
                <c:pt idx="2">
                  <c:v>39085</c:v>
                </c:pt>
                <c:pt idx="3">
                  <c:v>39086</c:v>
                </c:pt>
                <c:pt idx="4">
                  <c:v>39087</c:v>
                </c:pt>
                <c:pt idx="5">
                  <c:v>39088</c:v>
                </c:pt>
                <c:pt idx="6">
                  <c:v>39089</c:v>
                </c:pt>
                <c:pt idx="7">
                  <c:v>39090</c:v>
                </c:pt>
                <c:pt idx="8">
                  <c:v>39091</c:v>
                </c:pt>
                <c:pt idx="9">
                  <c:v>39092</c:v>
                </c:pt>
                <c:pt idx="10">
                  <c:v>39093</c:v>
                </c:pt>
                <c:pt idx="11">
                  <c:v>39094</c:v>
                </c:pt>
                <c:pt idx="12">
                  <c:v>39095</c:v>
                </c:pt>
                <c:pt idx="13">
                  <c:v>39096</c:v>
                </c:pt>
                <c:pt idx="14">
                  <c:v>39097</c:v>
                </c:pt>
                <c:pt idx="15">
                  <c:v>39098</c:v>
                </c:pt>
                <c:pt idx="16">
                  <c:v>39099</c:v>
                </c:pt>
                <c:pt idx="17">
                  <c:v>39100</c:v>
                </c:pt>
                <c:pt idx="18">
                  <c:v>39101</c:v>
                </c:pt>
                <c:pt idx="19">
                  <c:v>39102</c:v>
                </c:pt>
                <c:pt idx="20">
                  <c:v>39103</c:v>
                </c:pt>
                <c:pt idx="21">
                  <c:v>39104</c:v>
                </c:pt>
                <c:pt idx="22">
                  <c:v>39105</c:v>
                </c:pt>
                <c:pt idx="23">
                  <c:v>39106</c:v>
                </c:pt>
                <c:pt idx="24">
                  <c:v>39107</c:v>
                </c:pt>
                <c:pt idx="25">
                  <c:v>39108</c:v>
                </c:pt>
                <c:pt idx="26">
                  <c:v>39109</c:v>
                </c:pt>
                <c:pt idx="27">
                  <c:v>39110</c:v>
                </c:pt>
                <c:pt idx="28">
                  <c:v>39111</c:v>
                </c:pt>
                <c:pt idx="29">
                  <c:v>39112</c:v>
                </c:pt>
                <c:pt idx="30">
                  <c:v>39113</c:v>
                </c:pt>
                <c:pt idx="31">
                  <c:v>39114</c:v>
                </c:pt>
                <c:pt idx="32">
                  <c:v>39115</c:v>
                </c:pt>
                <c:pt idx="33">
                  <c:v>39116</c:v>
                </c:pt>
                <c:pt idx="34">
                  <c:v>39117</c:v>
                </c:pt>
                <c:pt idx="35">
                  <c:v>39118</c:v>
                </c:pt>
                <c:pt idx="36">
                  <c:v>39119</c:v>
                </c:pt>
                <c:pt idx="37">
                  <c:v>39120</c:v>
                </c:pt>
                <c:pt idx="38">
                  <c:v>39121</c:v>
                </c:pt>
                <c:pt idx="39">
                  <c:v>39122</c:v>
                </c:pt>
                <c:pt idx="40">
                  <c:v>39123</c:v>
                </c:pt>
                <c:pt idx="41">
                  <c:v>39124</c:v>
                </c:pt>
                <c:pt idx="42">
                  <c:v>39125</c:v>
                </c:pt>
                <c:pt idx="43">
                  <c:v>39126</c:v>
                </c:pt>
                <c:pt idx="44">
                  <c:v>39127</c:v>
                </c:pt>
                <c:pt idx="45">
                  <c:v>39128</c:v>
                </c:pt>
                <c:pt idx="46">
                  <c:v>39129</c:v>
                </c:pt>
                <c:pt idx="47">
                  <c:v>39130</c:v>
                </c:pt>
                <c:pt idx="48">
                  <c:v>39131</c:v>
                </c:pt>
                <c:pt idx="49">
                  <c:v>39132</c:v>
                </c:pt>
                <c:pt idx="50">
                  <c:v>39133</c:v>
                </c:pt>
                <c:pt idx="51">
                  <c:v>39134</c:v>
                </c:pt>
                <c:pt idx="52">
                  <c:v>39135</c:v>
                </c:pt>
                <c:pt idx="53">
                  <c:v>39136</c:v>
                </c:pt>
                <c:pt idx="54">
                  <c:v>39137</c:v>
                </c:pt>
                <c:pt idx="55">
                  <c:v>39138</c:v>
                </c:pt>
                <c:pt idx="56">
                  <c:v>39139</c:v>
                </c:pt>
                <c:pt idx="57">
                  <c:v>39140</c:v>
                </c:pt>
                <c:pt idx="58">
                  <c:v>39141</c:v>
                </c:pt>
                <c:pt idx="59">
                  <c:v>39142</c:v>
                </c:pt>
                <c:pt idx="60">
                  <c:v>39143</c:v>
                </c:pt>
                <c:pt idx="61">
                  <c:v>39144</c:v>
                </c:pt>
                <c:pt idx="62">
                  <c:v>39145</c:v>
                </c:pt>
                <c:pt idx="63">
                  <c:v>39146</c:v>
                </c:pt>
                <c:pt idx="64">
                  <c:v>39147</c:v>
                </c:pt>
                <c:pt idx="65">
                  <c:v>39148</c:v>
                </c:pt>
                <c:pt idx="66">
                  <c:v>39149</c:v>
                </c:pt>
                <c:pt idx="67">
                  <c:v>39150</c:v>
                </c:pt>
                <c:pt idx="68">
                  <c:v>39151</c:v>
                </c:pt>
                <c:pt idx="69">
                  <c:v>39152</c:v>
                </c:pt>
                <c:pt idx="70">
                  <c:v>39153</c:v>
                </c:pt>
                <c:pt idx="71">
                  <c:v>39154</c:v>
                </c:pt>
                <c:pt idx="72">
                  <c:v>39155</c:v>
                </c:pt>
                <c:pt idx="73">
                  <c:v>39156</c:v>
                </c:pt>
                <c:pt idx="74">
                  <c:v>39157</c:v>
                </c:pt>
                <c:pt idx="75">
                  <c:v>39158</c:v>
                </c:pt>
                <c:pt idx="76">
                  <c:v>39159</c:v>
                </c:pt>
                <c:pt idx="77">
                  <c:v>39160</c:v>
                </c:pt>
                <c:pt idx="78">
                  <c:v>39161</c:v>
                </c:pt>
                <c:pt idx="79">
                  <c:v>39162</c:v>
                </c:pt>
                <c:pt idx="80">
                  <c:v>39163</c:v>
                </c:pt>
                <c:pt idx="81">
                  <c:v>39164</c:v>
                </c:pt>
                <c:pt idx="82">
                  <c:v>39165</c:v>
                </c:pt>
                <c:pt idx="83">
                  <c:v>39166</c:v>
                </c:pt>
                <c:pt idx="84">
                  <c:v>39167</c:v>
                </c:pt>
                <c:pt idx="85">
                  <c:v>39168</c:v>
                </c:pt>
                <c:pt idx="86">
                  <c:v>39169</c:v>
                </c:pt>
                <c:pt idx="87">
                  <c:v>39170</c:v>
                </c:pt>
                <c:pt idx="88">
                  <c:v>39171</c:v>
                </c:pt>
                <c:pt idx="89">
                  <c:v>39172</c:v>
                </c:pt>
                <c:pt idx="90">
                  <c:v>39173</c:v>
                </c:pt>
                <c:pt idx="91">
                  <c:v>39174</c:v>
                </c:pt>
                <c:pt idx="92">
                  <c:v>39175</c:v>
                </c:pt>
                <c:pt idx="93">
                  <c:v>39176</c:v>
                </c:pt>
                <c:pt idx="94">
                  <c:v>39177</c:v>
                </c:pt>
                <c:pt idx="95">
                  <c:v>39178</c:v>
                </c:pt>
                <c:pt idx="96">
                  <c:v>39179</c:v>
                </c:pt>
                <c:pt idx="97">
                  <c:v>39180</c:v>
                </c:pt>
                <c:pt idx="98">
                  <c:v>39181</c:v>
                </c:pt>
                <c:pt idx="99">
                  <c:v>39182</c:v>
                </c:pt>
                <c:pt idx="100">
                  <c:v>39183</c:v>
                </c:pt>
                <c:pt idx="101">
                  <c:v>39184</c:v>
                </c:pt>
                <c:pt idx="102">
                  <c:v>39185</c:v>
                </c:pt>
                <c:pt idx="103">
                  <c:v>39186</c:v>
                </c:pt>
                <c:pt idx="104">
                  <c:v>39187</c:v>
                </c:pt>
                <c:pt idx="105">
                  <c:v>39188</c:v>
                </c:pt>
                <c:pt idx="106">
                  <c:v>39189</c:v>
                </c:pt>
                <c:pt idx="107">
                  <c:v>39190</c:v>
                </c:pt>
                <c:pt idx="108">
                  <c:v>39191</c:v>
                </c:pt>
                <c:pt idx="109">
                  <c:v>39192</c:v>
                </c:pt>
                <c:pt idx="110">
                  <c:v>39193</c:v>
                </c:pt>
                <c:pt idx="111">
                  <c:v>39194</c:v>
                </c:pt>
                <c:pt idx="112">
                  <c:v>39195</c:v>
                </c:pt>
                <c:pt idx="113">
                  <c:v>39196</c:v>
                </c:pt>
                <c:pt idx="114">
                  <c:v>39197</c:v>
                </c:pt>
                <c:pt idx="115">
                  <c:v>39198</c:v>
                </c:pt>
                <c:pt idx="116">
                  <c:v>39199</c:v>
                </c:pt>
                <c:pt idx="117">
                  <c:v>39200</c:v>
                </c:pt>
                <c:pt idx="118">
                  <c:v>39201</c:v>
                </c:pt>
                <c:pt idx="119">
                  <c:v>39202</c:v>
                </c:pt>
                <c:pt idx="120">
                  <c:v>39203</c:v>
                </c:pt>
                <c:pt idx="121">
                  <c:v>39204</c:v>
                </c:pt>
                <c:pt idx="122">
                  <c:v>39205</c:v>
                </c:pt>
                <c:pt idx="123">
                  <c:v>39206</c:v>
                </c:pt>
                <c:pt idx="124">
                  <c:v>39207</c:v>
                </c:pt>
                <c:pt idx="125">
                  <c:v>39208</c:v>
                </c:pt>
                <c:pt idx="126">
                  <c:v>39209</c:v>
                </c:pt>
                <c:pt idx="127">
                  <c:v>39210</c:v>
                </c:pt>
                <c:pt idx="128">
                  <c:v>39211</c:v>
                </c:pt>
                <c:pt idx="129">
                  <c:v>39212</c:v>
                </c:pt>
                <c:pt idx="130">
                  <c:v>39213</c:v>
                </c:pt>
                <c:pt idx="131">
                  <c:v>39214</c:v>
                </c:pt>
                <c:pt idx="132">
                  <c:v>39215</c:v>
                </c:pt>
                <c:pt idx="133">
                  <c:v>39216</c:v>
                </c:pt>
                <c:pt idx="134">
                  <c:v>39217</c:v>
                </c:pt>
                <c:pt idx="135">
                  <c:v>39218</c:v>
                </c:pt>
                <c:pt idx="136">
                  <c:v>39219</c:v>
                </c:pt>
                <c:pt idx="137">
                  <c:v>39220</c:v>
                </c:pt>
                <c:pt idx="138">
                  <c:v>39221</c:v>
                </c:pt>
                <c:pt idx="139">
                  <c:v>39222</c:v>
                </c:pt>
                <c:pt idx="140">
                  <c:v>39223</c:v>
                </c:pt>
                <c:pt idx="141">
                  <c:v>39224</c:v>
                </c:pt>
                <c:pt idx="142">
                  <c:v>39225</c:v>
                </c:pt>
                <c:pt idx="143">
                  <c:v>39226</c:v>
                </c:pt>
                <c:pt idx="144">
                  <c:v>39227</c:v>
                </c:pt>
                <c:pt idx="145">
                  <c:v>39228</c:v>
                </c:pt>
                <c:pt idx="146">
                  <c:v>39229</c:v>
                </c:pt>
                <c:pt idx="147">
                  <c:v>39230</c:v>
                </c:pt>
                <c:pt idx="148">
                  <c:v>39231</c:v>
                </c:pt>
                <c:pt idx="149">
                  <c:v>39232</c:v>
                </c:pt>
                <c:pt idx="150">
                  <c:v>39233</c:v>
                </c:pt>
                <c:pt idx="151">
                  <c:v>39234</c:v>
                </c:pt>
                <c:pt idx="152">
                  <c:v>39235</c:v>
                </c:pt>
                <c:pt idx="153">
                  <c:v>39236</c:v>
                </c:pt>
                <c:pt idx="154">
                  <c:v>39237</c:v>
                </c:pt>
                <c:pt idx="155">
                  <c:v>39238</c:v>
                </c:pt>
                <c:pt idx="156">
                  <c:v>39239</c:v>
                </c:pt>
                <c:pt idx="157">
                  <c:v>39240</c:v>
                </c:pt>
                <c:pt idx="158">
                  <c:v>39241</c:v>
                </c:pt>
                <c:pt idx="159">
                  <c:v>39242</c:v>
                </c:pt>
                <c:pt idx="160">
                  <c:v>39243</c:v>
                </c:pt>
                <c:pt idx="161">
                  <c:v>39244</c:v>
                </c:pt>
                <c:pt idx="162">
                  <c:v>39245</c:v>
                </c:pt>
                <c:pt idx="163">
                  <c:v>39246</c:v>
                </c:pt>
                <c:pt idx="164">
                  <c:v>39247</c:v>
                </c:pt>
                <c:pt idx="165">
                  <c:v>39248</c:v>
                </c:pt>
                <c:pt idx="166">
                  <c:v>39249</c:v>
                </c:pt>
                <c:pt idx="167">
                  <c:v>39250</c:v>
                </c:pt>
                <c:pt idx="168">
                  <c:v>39251</c:v>
                </c:pt>
                <c:pt idx="169">
                  <c:v>39252</c:v>
                </c:pt>
                <c:pt idx="170">
                  <c:v>39253</c:v>
                </c:pt>
                <c:pt idx="171">
                  <c:v>39254</c:v>
                </c:pt>
                <c:pt idx="172">
                  <c:v>39255</c:v>
                </c:pt>
                <c:pt idx="173">
                  <c:v>39256</c:v>
                </c:pt>
                <c:pt idx="174">
                  <c:v>39257</c:v>
                </c:pt>
                <c:pt idx="175">
                  <c:v>39258</c:v>
                </c:pt>
                <c:pt idx="176">
                  <c:v>39259</c:v>
                </c:pt>
                <c:pt idx="177">
                  <c:v>39260</c:v>
                </c:pt>
                <c:pt idx="178">
                  <c:v>39261</c:v>
                </c:pt>
                <c:pt idx="179">
                  <c:v>39262</c:v>
                </c:pt>
                <c:pt idx="180">
                  <c:v>39263</c:v>
                </c:pt>
                <c:pt idx="181">
                  <c:v>39264</c:v>
                </c:pt>
                <c:pt idx="182">
                  <c:v>39265</c:v>
                </c:pt>
                <c:pt idx="183">
                  <c:v>39266</c:v>
                </c:pt>
                <c:pt idx="184">
                  <c:v>39267</c:v>
                </c:pt>
                <c:pt idx="185">
                  <c:v>39268</c:v>
                </c:pt>
                <c:pt idx="186">
                  <c:v>39269</c:v>
                </c:pt>
                <c:pt idx="187">
                  <c:v>39270</c:v>
                </c:pt>
                <c:pt idx="188">
                  <c:v>39271</c:v>
                </c:pt>
                <c:pt idx="189">
                  <c:v>39272</c:v>
                </c:pt>
                <c:pt idx="190">
                  <c:v>39273</c:v>
                </c:pt>
                <c:pt idx="191">
                  <c:v>39274</c:v>
                </c:pt>
                <c:pt idx="192">
                  <c:v>39275</c:v>
                </c:pt>
                <c:pt idx="193">
                  <c:v>39276</c:v>
                </c:pt>
                <c:pt idx="194">
                  <c:v>39277</c:v>
                </c:pt>
                <c:pt idx="195">
                  <c:v>39278</c:v>
                </c:pt>
                <c:pt idx="196">
                  <c:v>39279</c:v>
                </c:pt>
                <c:pt idx="197">
                  <c:v>39280</c:v>
                </c:pt>
                <c:pt idx="198">
                  <c:v>39281</c:v>
                </c:pt>
                <c:pt idx="199">
                  <c:v>39282</c:v>
                </c:pt>
                <c:pt idx="200">
                  <c:v>39283</c:v>
                </c:pt>
                <c:pt idx="201">
                  <c:v>39284</c:v>
                </c:pt>
                <c:pt idx="202">
                  <c:v>39285</c:v>
                </c:pt>
                <c:pt idx="203">
                  <c:v>39286</c:v>
                </c:pt>
                <c:pt idx="204">
                  <c:v>39287</c:v>
                </c:pt>
                <c:pt idx="205">
                  <c:v>39288</c:v>
                </c:pt>
                <c:pt idx="206">
                  <c:v>39289</c:v>
                </c:pt>
                <c:pt idx="207">
                  <c:v>39290</c:v>
                </c:pt>
                <c:pt idx="208">
                  <c:v>39291</c:v>
                </c:pt>
                <c:pt idx="209">
                  <c:v>39292</c:v>
                </c:pt>
                <c:pt idx="210">
                  <c:v>39293</c:v>
                </c:pt>
                <c:pt idx="211">
                  <c:v>39294</c:v>
                </c:pt>
                <c:pt idx="212">
                  <c:v>39295</c:v>
                </c:pt>
                <c:pt idx="213">
                  <c:v>39296</c:v>
                </c:pt>
                <c:pt idx="214">
                  <c:v>39297</c:v>
                </c:pt>
                <c:pt idx="215">
                  <c:v>39298</c:v>
                </c:pt>
                <c:pt idx="216">
                  <c:v>39299</c:v>
                </c:pt>
                <c:pt idx="217">
                  <c:v>39300</c:v>
                </c:pt>
                <c:pt idx="218">
                  <c:v>39301</c:v>
                </c:pt>
                <c:pt idx="219">
                  <c:v>39302</c:v>
                </c:pt>
                <c:pt idx="220">
                  <c:v>39303</c:v>
                </c:pt>
                <c:pt idx="221">
                  <c:v>39304</c:v>
                </c:pt>
                <c:pt idx="222">
                  <c:v>39305</c:v>
                </c:pt>
                <c:pt idx="223">
                  <c:v>39306</c:v>
                </c:pt>
                <c:pt idx="224">
                  <c:v>39307</c:v>
                </c:pt>
                <c:pt idx="225">
                  <c:v>39308</c:v>
                </c:pt>
                <c:pt idx="226">
                  <c:v>39309</c:v>
                </c:pt>
                <c:pt idx="227">
                  <c:v>39310</c:v>
                </c:pt>
                <c:pt idx="228">
                  <c:v>39311</c:v>
                </c:pt>
                <c:pt idx="229">
                  <c:v>39312</c:v>
                </c:pt>
                <c:pt idx="230">
                  <c:v>39313</c:v>
                </c:pt>
                <c:pt idx="231">
                  <c:v>39314</c:v>
                </c:pt>
                <c:pt idx="232">
                  <c:v>39315</c:v>
                </c:pt>
                <c:pt idx="233">
                  <c:v>39316</c:v>
                </c:pt>
                <c:pt idx="234">
                  <c:v>39317</c:v>
                </c:pt>
                <c:pt idx="235">
                  <c:v>39318</c:v>
                </c:pt>
                <c:pt idx="236">
                  <c:v>39319</c:v>
                </c:pt>
                <c:pt idx="237">
                  <c:v>39320</c:v>
                </c:pt>
                <c:pt idx="238">
                  <c:v>39321</c:v>
                </c:pt>
                <c:pt idx="239">
                  <c:v>39322</c:v>
                </c:pt>
                <c:pt idx="240">
                  <c:v>39323</c:v>
                </c:pt>
                <c:pt idx="241">
                  <c:v>39324</c:v>
                </c:pt>
                <c:pt idx="242">
                  <c:v>39325</c:v>
                </c:pt>
                <c:pt idx="243">
                  <c:v>39326</c:v>
                </c:pt>
                <c:pt idx="244">
                  <c:v>39327</c:v>
                </c:pt>
                <c:pt idx="245">
                  <c:v>39328</c:v>
                </c:pt>
                <c:pt idx="246">
                  <c:v>39329</c:v>
                </c:pt>
                <c:pt idx="247">
                  <c:v>39330</c:v>
                </c:pt>
                <c:pt idx="248">
                  <c:v>39331</c:v>
                </c:pt>
                <c:pt idx="249">
                  <c:v>39332</c:v>
                </c:pt>
                <c:pt idx="250">
                  <c:v>39333</c:v>
                </c:pt>
                <c:pt idx="251">
                  <c:v>39334</c:v>
                </c:pt>
                <c:pt idx="252">
                  <c:v>39335</c:v>
                </c:pt>
                <c:pt idx="253">
                  <c:v>39336</c:v>
                </c:pt>
                <c:pt idx="254">
                  <c:v>39337</c:v>
                </c:pt>
                <c:pt idx="255">
                  <c:v>39338</c:v>
                </c:pt>
                <c:pt idx="256">
                  <c:v>39339</c:v>
                </c:pt>
                <c:pt idx="257">
                  <c:v>39340</c:v>
                </c:pt>
                <c:pt idx="258">
                  <c:v>39341</c:v>
                </c:pt>
                <c:pt idx="259">
                  <c:v>39342</c:v>
                </c:pt>
                <c:pt idx="260">
                  <c:v>39343</c:v>
                </c:pt>
                <c:pt idx="261">
                  <c:v>39344</c:v>
                </c:pt>
                <c:pt idx="262">
                  <c:v>39345</c:v>
                </c:pt>
                <c:pt idx="263">
                  <c:v>39346</c:v>
                </c:pt>
                <c:pt idx="264">
                  <c:v>39347</c:v>
                </c:pt>
                <c:pt idx="265">
                  <c:v>39348</c:v>
                </c:pt>
                <c:pt idx="266">
                  <c:v>39349</c:v>
                </c:pt>
                <c:pt idx="267">
                  <c:v>39350</c:v>
                </c:pt>
                <c:pt idx="268">
                  <c:v>39351</c:v>
                </c:pt>
                <c:pt idx="269">
                  <c:v>39352</c:v>
                </c:pt>
                <c:pt idx="270">
                  <c:v>39353</c:v>
                </c:pt>
                <c:pt idx="271">
                  <c:v>39354</c:v>
                </c:pt>
                <c:pt idx="272">
                  <c:v>39355</c:v>
                </c:pt>
                <c:pt idx="273">
                  <c:v>39356</c:v>
                </c:pt>
                <c:pt idx="274">
                  <c:v>39357</c:v>
                </c:pt>
                <c:pt idx="275">
                  <c:v>39358</c:v>
                </c:pt>
                <c:pt idx="276">
                  <c:v>39359</c:v>
                </c:pt>
                <c:pt idx="277">
                  <c:v>39360</c:v>
                </c:pt>
                <c:pt idx="278">
                  <c:v>39361</c:v>
                </c:pt>
                <c:pt idx="279">
                  <c:v>39362</c:v>
                </c:pt>
                <c:pt idx="280">
                  <c:v>39363</c:v>
                </c:pt>
                <c:pt idx="281">
                  <c:v>39364</c:v>
                </c:pt>
                <c:pt idx="282">
                  <c:v>39365</c:v>
                </c:pt>
                <c:pt idx="283">
                  <c:v>39366</c:v>
                </c:pt>
                <c:pt idx="284">
                  <c:v>39367</c:v>
                </c:pt>
                <c:pt idx="285">
                  <c:v>39368</c:v>
                </c:pt>
                <c:pt idx="286">
                  <c:v>39369</c:v>
                </c:pt>
                <c:pt idx="287">
                  <c:v>39370</c:v>
                </c:pt>
                <c:pt idx="288">
                  <c:v>39371</c:v>
                </c:pt>
                <c:pt idx="289">
                  <c:v>39372</c:v>
                </c:pt>
                <c:pt idx="290">
                  <c:v>39373</c:v>
                </c:pt>
                <c:pt idx="291">
                  <c:v>39374</c:v>
                </c:pt>
                <c:pt idx="292">
                  <c:v>39375</c:v>
                </c:pt>
                <c:pt idx="293">
                  <c:v>39376</c:v>
                </c:pt>
                <c:pt idx="294">
                  <c:v>39377</c:v>
                </c:pt>
                <c:pt idx="295">
                  <c:v>39378</c:v>
                </c:pt>
                <c:pt idx="296">
                  <c:v>39379</c:v>
                </c:pt>
                <c:pt idx="297">
                  <c:v>39380</c:v>
                </c:pt>
                <c:pt idx="298">
                  <c:v>39381</c:v>
                </c:pt>
                <c:pt idx="299">
                  <c:v>39382</c:v>
                </c:pt>
                <c:pt idx="300">
                  <c:v>39383</c:v>
                </c:pt>
                <c:pt idx="301">
                  <c:v>39384</c:v>
                </c:pt>
                <c:pt idx="302">
                  <c:v>39385</c:v>
                </c:pt>
                <c:pt idx="303">
                  <c:v>39386</c:v>
                </c:pt>
                <c:pt idx="304">
                  <c:v>39387</c:v>
                </c:pt>
                <c:pt idx="305">
                  <c:v>39388</c:v>
                </c:pt>
                <c:pt idx="306">
                  <c:v>39389</c:v>
                </c:pt>
                <c:pt idx="307">
                  <c:v>39390</c:v>
                </c:pt>
                <c:pt idx="308">
                  <c:v>39391</c:v>
                </c:pt>
                <c:pt idx="309">
                  <c:v>39392</c:v>
                </c:pt>
                <c:pt idx="310">
                  <c:v>39393</c:v>
                </c:pt>
                <c:pt idx="311">
                  <c:v>39394</c:v>
                </c:pt>
                <c:pt idx="312">
                  <c:v>39395</c:v>
                </c:pt>
                <c:pt idx="313">
                  <c:v>39396</c:v>
                </c:pt>
                <c:pt idx="314">
                  <c:v>39397</c:v>
                </c:pt>
                <c:pt idx="315">
                  <c:v>39398</c:v>
                </c:pt>
                <c:pt idx="316">
                  <c:v>39399</c:v>
                </c:pt>
                <c:pt idx="317">
                  <c:v>39400</c:v>
                </c:pt>
                <c:pt idx="318">
                  <c:v>39401</c:v>
                </c:pt>
                <c:pt idx="319">
                  <c:v>39402</c:v>
                </c:pt>
                <c:pt idx="320">
                  <c:v>39403</c:v>
                </c:pt>
                <c:pt idx="321">
                  <c:v>39404</c:v>
                </c:pt>
                <c:pt idx="322">
                  <c:v>39405</c:v>
                </c:pt>
                <c:pt idx="323">
                  <c:v>39406</c:v>
                </c:pt>
                <c:pt idx="324">
                  <c:v>39407</c:v>
                </c:pt>
                <c:pt idx="325">
                  <c:v>39408</c:v>
                </c:pt>
                <c:pt idx="326">
                  <c:v>39409</c:v>
                </c:pt>
                <c:pt idx="327">
                  <c:v>39410</c:v>
                </c:pt>
                <c:pt idx="328">
                  <c:v>39411</c:v>
                </c:pt>
                <c:pt idx="329">
                  <c:v>39412</c:v>
                </c:pt>
                <c:pt idx="330">
                  <c:v>39413</c:v>
                </c:pt>
                <c:pt idx="331">
                  <c:v>39414</c:v>
                </c:pt>
                <c:pt idx="332">
                  <c:v>39415</c:v>
                </c:pt>
                <c:pt idx="333">
                  <c:v>39416</c:v>
                </c:pt>
                <c:pt idx="334">
                  <c:v>39417</c:v>
                </c:pt>
                <c:pt idx="335">
                  <c:v>39418</c:v>
                </c:pt>
                <c:pt idx="336">
                  <c:v>39419</c:v>
                </c:pt>
                <c:pt idx="337">
                  <c:v>39420</c:v>
                </c:pt>
                <c:pt idx="338">
                  <c:v>39421</c:v>
                </c:pt>
                <c:pt idx="339">
                  <c:v>39422</c:v>
                </c:pt>
                <c:pt idx="340">
                  <c:v>39423</c:v>
                </c:pt>
                <c:pt idx="341">
                  <c:v>39424</c:v>
                </c:pt>
                <c:pt idx="342">
                  <c:v>39425</c:v>
                </c:pt>
                <c:pt idx="343">
                  <c:v>39426</c:v>
                </c:pt>
                <c:pt idx="344">
                  <c:v>39427</c:v>
                </c:pt>
                <c:pt idx="345">
                  <c:v>39428</c:v>
                </c:pt>
                <c:pt idx="346">
                  <c:v>39429</c:v>
                </c:pt>
                <c:pt idx="347">
                  <c:v>39430</c:v>
                </c:pt>
                <c:pt idx="348">
                  <c:v>39431</c:v>
                </c:pt>
                <c:pt idx="349">
                  <c:v>39432</c:v>
                </c:pt>
                <c:pt idx="350">
                  <c:v>39433</c:v>
                </c:pt>
                <c:pt idx="351">
                  <c:v>39434</c:v>
                </c:pt>
                <c:pt idx="352">
                  <c:v>39435</c:v>
                </c:pt>
                <c:pt idx="353">
                  <c:v>39436</c:v>
                </c:pt>
                <c:pt idx="354">
                  <c:v>39437</c:v>
                </c:pt>
                <c:pt idx="355">
                  <c:v>39438</c:v>
                </c:pt>
                <c:pt idx="356">
                  <c:v>39439</c:v>
                </c:pt>
                <c:pt idx="357">
                  <c:v>39440</c:v>
                </c:pt>
                <c:pt idx="358">
                  <c:v>39441</c:v>
                </c:pt>
                <c:pt idx="359">
                  <c:v>39442</c:v>
                </c:pt>
                <c:pt idx="360">
                  <c:v>39443</c:v>
                </c:pt>
                <c:pt idx="361">
                  <c:v>39444</c:v>
                </c:pt>
                <c:pt idx="362">
                  <c:v>39445</c:v>
                </c:pt>
                <c:pt idx="363">
                  <c:v>39446</c:v>
                </c:pt>
                <c:pt idx="364">
                  <c:v>39447</c:v>
                </c:pt>
              </c:strCache>
            </c:strRef>
          </c:xVal>
          <c:yVal>
            <c:numRef>
              <c:f>'日出入'!$R$5:$R$369</c:f>
              <c:numCache>
                <c:ptCount val="365"/>
                <c:pt idx="0">
                  <c:v>0.19446302617427783</c:v>
                </c:pt>
                <c:pt idx="1">
                  <c:v>0.19496378390927394</c:v>
                </c:pt>
                <c:pt idx="2">
                  <c:v>0.19547955766688307</c:v>
                </c:pt>
                <c:pt idx="3">
                  <c:v>0.19600987588867516</c:v>
                </c:pt>
                <c:pt idx="4">
                  <c:v>0.19655425630264922</c:v>
                </c:pt>
                <c:pt idx="5">
                  <c:v>0.1971122068312209</c:v>
                </c:pt>
                <c:pt idx="6">
                  <c:v>0.1976832265273155</c:v>
                </c:pt>
                <c:pt idx="7">
                  <c:v>0.19826680653463727</c:v>
                </c:pt>
                <c:pt idx="8">
                  <c:v>0.19886243106809567</c:v>
                </c:pt>
                <c:pt idx="9">
                  <c:v>0.19946957841032154</c:v>
                </c:pt>
                <c:pt idx="10">
                  <c:v>0.20008772192018295</c:v>
                </c:pt>
                <c:pt idx="11">
                  <c:v>0.20071633104922615</c:v>
                </c:pt>
                <c:pt idx="12">
                  <c:v>0.2013548723620057</c:v>
                </c:pt>
                <c:pt idx="13">
                  <c:v>0.20200281055633473</c:v>
                </c:pt>
                <c:pt idx="14">
                  <c:v>0.20265960947958886</c:v>
                </c:pt>
                <c:pt idx="15">
                  <c:v>0.20332473313730937</c:v>
                </c:pt>
                <c:pt idx="16">
                  <c:v>0.2039976466904966</c:v>
                </c:pt>
                <c:pt idx="17">
                  <c:v>0.20467781743814673</c:v>
                </c:pt>
                <c:pt idx="18">
                  <c:v>0.20536471578175938</c:v>
                </c:pt>
                <c:pt idx="19">
                  <c:v>0.20605781616874067</c:v>
                </c:pt>
                <c:pt idx="20">
                  <c:v>0.20675659801182592</c:v>
                </c:pt>
                <c:pt idx="21">
                  <c:v>0.20746054658186383</c:v>
                </c:pt>
                <c:pt idx="22">
                  <c:v>0.20816915387152393</c:v>
                </c:pt>
                <c:pt idx="23">
                  <c:v>0.20888191942771014</c:v>
                </c:pt>
                <c:pt idx="24">
                  <c:v>0.20959835115069922</c:v>
                </c:pt>
                <c:pt idx="25">
                  <c:v>0.21031796605824024</c:v>
                </c:pt>
                <c:pt idx="26">
                  <c:v>0.21104029101308486</c:v>
                </c:pt>
                <c:pt idx="27">
                  <c:v>0.21176486341263553</c:v>
                </c:pt>
                <c:pt idx="28">
                  <c:v>0.2124912318396189</c:v>
                </c:pt>
                <c:pt idx="29">
                  <c:v>0.21321895667289636</c:v>
                </c:pt>
                <c:pt idx="30">
                  <c:v>0.2139476106577344</c:v>
                </c:pt>
                <c:pt idx="31">
                  <c:v>0.21467677943503935</c:v>
                </c:pt>
                <c:pt idx="32">
                  <c:v>0.2154060620292547</c:v>
                </c:pt>
                <c:pt idx="33">
                  <c:v>0.2161350712947853</c:v>
                </c:pt>
                <c:pt idx="34">
                  <c:v>0.21686343432097566</c:v>
                </c:pt>
                <c:pt idx="35">
                  <c:v>0.21759079279582152</c:v>
                </c:pt>
                <c:pt idx="36">
                  <c:v>0.21831680332872935</c:v>
                </c:pt>
                <c:pt idx="37">
                  <c:v>0.21904113773276648</c:v>
                </c:pt>
                <c:pt idx="38">
                  <c:v>0.21976348326696118</c:v>
                </c:pt>
                <c:pt idx="39">
                  <c:v>0.22048354283931046</c:v>
                </c:pt>
                <c:pt idx="40">
                  <c:v>0.22120103517125042</c:v>
                </c:pt>
                <c:pt idx="41">
                  <c:v>0.22191569492442356</c:v>
                </c:pt>
                <c:pt idx="42">
                  <c:v>0.22262727279064518</c:v>
                </c:pt>
                <c:pt idx="43">
                  <c:v>0.22333553554603527</c:v>
                </c:pt>
                <c:pt idx="44">
                  <c:v>0.22404026607033348</c:v>
                </c:pt>
                <c:pt idx="45">
                  <c:v>0.22474126333245023</c:v>
                </c:pt>
                <c:pt idx="46">
                  <c:v>0.22543834234335117</c:v>
                </c:pt>
                <c:pt idx="47">
                  <c:v>0.22613133407738717</c:v>
                </c:pt>
                <c:pt idx="48">
                  <c:v>0.22682008536320838</c:v>
                </c:pt>
                <c:pt idx="49">
                  <c:v>0.22750445874540937</c:v>
                </c:pt>
                <c:pt idx="50">
                  <c:v>0.2281843323180599</c:v>
                </c:pt>
                <c:pt idx="51">
                  <c:v>0.22885959953127286</c:v>
                </c:pt>
                <c:pt idx="52">
                  <c:v>0.22953016897196385</c:v>
                </c:pt>
                <c:pt idx="53">
                  <c:v>0.23019596411994137</c:v>
                </c:pt>
                <c:pt idx="54">
                  <c:v>0.2308569230804586</c:v>
                </c:pt>
                <c:pt idx="55">
                  <c:v>0.2315129982943418</c:v>
                </c:pt>
                <c:pt idx="56">
                  <c:v>0.23216415622679096</c:v>
                </c:pt>
                <c:pt idx="57">
                  <c:v>0.2328103770359323</c:v>
                </c:pt>
                <c:pt idx="58">
                  <c:v>0.23345165422217207</c:v>
                </c:pt>
                <c:pt idx="59">
                  <c:v>0.23408799425938995</c:v>
                </c:pt>
                <c:pt idx="60">
                  <c:v>0.23471941620897288</c:v>
                </c:pt>
                <c:pt idx="61">
                  <c:v>0.23534595131767513</c:v>
                </c:pt>
                <c:pt idx="62">
                  <c:v>0.23596764260025763</c:v>
                </c:pt>
                <c:pt idx="63">
                  <c:v>0.23658454440784116</c:v>
                </c:pt>
                <c:pt idx="64">
                  <c:v>0.23719672198287403</c:v>
                </c:pt>
                <c:pt idx="65">
                  <c:v>0.23780425100159608</c:v>
                </c:pt>
                <c:pt idx="66">
                  <c:v>0.23840721710485369</c:v>
                </c:pt>
                <c:pt idx="67">
                  <c:v>0.23900571541809482</c:v>
                </c:pt>
                <c:pt idx="68">
                  <c:v>0.23959985006135445</c:v>
                </c:pt>
                <c:pt idx="69">
                  <c:v>0.24018973365001095</c:v>
                </c:pt>
                <c:pt idx="70">
                  <c:v>0.24077548678708105</c:v>
                </c:pt>
                <c:pt idx="71">
                  <c:v>0.2413572375477937</c:v>
                </c:pt>
                <c:pt idx="72">
                  <c:v>0.24193512095717074</c:v>
                </c:pt>
                <c:pt idx="73">
                  <c:v>0.24250927846131662</c:v>
                </c:pt>
                <c:pt idx="74">
                  <c:v>0.24307985739311308</c:v>
                </c:pt>
                <c:pt idx="75">
                  <c:v>0.24364701043298886</c:v>
                </c:pt>
                <c:pt idx="76">
                  <c:v>0.2442108950654324</c:v>
                </c:pt>
                <c:pt idx="77">
                  <c:v>0.24477167303189193</c:v>
                </c:pt>
                <c:pt idx="78">
                  <c:v>0.24532950978070525</c:v>
                </c:pt>
                <c:pt idx="79">
                  <c:v>0.24588457391468962</c:v>
                </c:pt>
                <c:pt idx="80">
                  <c:v>0.2464370366370101</c:v>
                </c:pt>
                <c:pt idx="81">
                  <c:v>0.24698707119594676</c:v>
                </c:pt>
                <c:pt idx="82">
                  <c:v>0.24753485232916628</c:v>
                </c:pt>
                <c:pt idx="83">
                  <c:v>0.24808055570810783</c:v>
                </c:pt>
                <c:pt idx="84">
                  <c:v>0.24862435738308516</c:v>
                </c:pt>
                <c:pt idx="85">
                  <c:v>0.2491664332297082</c:v>
                </c:pt>
                <c:pt idx="86">
                  <c:v>0.2497069583972283</c:v>
                </c:pt>
                <c:pt idx="87">
                  <c:v>0.2502461067594088</c:v>
                </c:pt>
                <c:pt idx="88">
                  <c:v>0.25078405036852924</c:v>
                </c:pt>
                <c:pt idx="89">
                  <c:v>0.25132095891313383</c:v>
                </c:pt>
                <c:pt idx="90">
                  <c:v>0.2518569991801365</c:v>
                </c:pt>
                <c:pt idx="91">
                  <c:v>0.25239233452190596</c:v>
                </c:pt>
                <c:pt idx="92">
                  <c:v>0.25292712432895686</c:v>
                </c:pt>
                <c:pt idx="93">
                  <c:v>0.25346152350888235</c:v>
                </c:pt>
                <c:pt idx="94">
                  <c:v>0.25399568197216915</c:v>
                </c:pt>
                <c:pt idx="95">
                  <c:v>0.25452974412555324</c:v>
                </c:pt>
                <c:pt idx="96">
                  <c:v>0.2550638483735727</c:v>
                </c:pt>
                <c:pt idx="97">
                  <c:v>0.25559812662899467</c:v>
                </c:pt>
                <c:pt idx="98">
                  <c:v>0.25613270383280184</c:v>
                </c:pt>
                <c:pt idx="99">
                  <c:v>0.2566676974844304</c:v>
                </c:pt>
                <c:pt idx="100">
                  <c:v>0.25720321718297195</c:v>
                </c:pt>
                <c:pt idx="101">
                  <c:v>0.25773936418005866</c:v>
                </c:pt>
                <c:pt idx="102">
                  <c:v>0.2582762309451622</c:v>
                </c:pt>
                <c:pt idx="103">
                  <c:v>0.2588139007440556</c:v>
                </c:pt>
                <c:pt idx="104">
                  <c:v>0.25935244723119083</c:v>
                </c:pt>
                <c:pt idx="105">
                  <c:v>0.2598919340567658</c:v>
                </c:pt>
                <c:pt idx="106">
                  <c:v>0.26043241448925675</c:v>
                </c:pt>
                <c:pt idx="107">
                  <c:v>0.260973931054212</c:v>
                </c:pt>
                <c:pt idx="108">
                  <c:v>0.2615165151901033</c:v>
                </c:pt>
                <c:pt idx="109">
                  <c:v>0.2620601869220483</c:v>
                </c:pt>
                <c:pt idx="110">
                  <c:v>0.2626049545542199</c:v>
                </c:pt>
                <c:pt idx="111">
                  <c:v>0.2631508143817654</c:v>
                </c:pt>
                <c:pt idx="112">
                  <c:v>0.26369775042306376</c:v>
                </c:pt>
                <c:pt idx="113">
                  <c:v>0.2642457341731485</c:v>
                </c:pt>
                <c:pt idx="114">
                  <c:v>0.2647947243791296</c:v>
                </c:pt>
                <c:pt idx="115">
                  <c:v>0.2653446668384352</c:v>
                </c:pt>
                <c:pt idx="116">
                  <c:v>0.2658954942206984</c:v>
                </c:pt>
                <c:pt idx="117">
                  <c:v>0.2664471259140993</c:v>
                </c:pt>
                <c:pt idx="118">
                  <c:v>0.2669994678969605</c:v>
                </c:pt>
                <c:pt idx="119">
                  <c:v>0.2675524126353818</c:v>
                </c:pt>
                <c:pt idx="120">
                  <c:v>0.26810583900767365</c:v>
                </c:pt>
                <c:pt idx="121">
                  <c:v>0.2686596122563299</c:v>
                </c:pt>
                <c:pt idx="122">
                  <c:v>0.269213583968245</c:v>
                </c:pt>
                <c:pt idx="123">
                  <c:v>0.26976759208385176</c:v>
                </c:pt>
                <c:pt idx="124">
                  <c:v>0.2703214609358106</c:v>
                </c:pt>
                <c:pt idx="125">
                  <c:v>0.2708750013178382</c:v>
                </c:pt>
                <c:pt idx="126">
                  <c:v>0.27142801058421134</c:v>
                </c:pt>
                <c:pt idx="127">
                  <c:v>0.27198027278042264</c:v>
                </c:pt>
                <c:pt idx="128">
                  <c:v>0.2725315588054033</c:v>
                </c:pt>
                <c:pt idx="129">
                  <c:v>0.27308162660565244</c:v>
                </c:pt>
                <c:pt idx="130">
                  <c:v>0.27363022140154464</c:v>
                </c:pt>
                <c:pt idx="131">
                  <c:v>0.2741770759459879</c:v>
                </c:pt>
                <c:pt idx="132">
                  <c:v>0.2747219108155348</c:v>
                </c:pt>
                <c:pt idx="133">
                  <c:v>0.2752644347339303</c:v>
                </c:pt>
                <c:pt idx="134">
                  <c:v>0.27580434492799394</c:v>
                </c:pt>
                <c:pt idx="135">
                  <c:v>0.2763413275156162</c:v>
                </c:pt>
                <c:pt idx="136">
                  <c:v>0.27687505792553013</c:v>
                </c:pt>
                <c:pt idx="137">
                  <c:v>0.2774052013484101</c:v>
                </c:pt>
                <c:pt idx="138">
                  <c:v>0.27793141321870934</c:v>
                </c:pt>
                <c:pt idx="139">
                  <c:v>0.278453339726527</c:v>
                </c:pt>
                <c:pt idx="140">
                  <c:v>0.27897061835865716</c:v>
                </c:pt>
                <c:pt idx="141">
                  <c:v>0.2794828784678354</c:v>
                </c:pt>
                <c:pt idx="142">
                  <c:v>0.2799897418690562</c:v>
                </c:pt>
                <c:pt idx="143">
                  <c:v>0.28049082346169857</c:v>
                </c:pt>
                <c:pt idx="144">
                  <c:v>0.28098573187605097</c:v>
                </c:pt>
                <c:pt idx="145">
                  <c:v>0.28147407014268505</c:v>
                </c:pt>
                <c:pt idx="146">
                  <c:v>0.2819554363829943</c:v>
                </c:pt>
                <c:pt idx="147">
                  <c:v>0.28242942451907255</c:v>
                </c:pt>
                <c:pt idx="148">
                  <c:v>0.2828956250009786</c:v>
                </c:pt>
                <c:pt idx="149">
                  <c:v>0.28335362554930715</c:v>
                </c:pt>
                <c:pt idx="150">
                  <c:v>0.28380301191086793</c:v>
                </c:pt>
                <c:pt idx="151">
                  <c:v>0.2842433686251651</c:v>
                </c:pt>
                <c:pt idx="152">
                  <c:v>0.28467427979926835</c:v>
                </c:pt>
                <c:pt idx="153">
                  <c:v>0.2850953298885803</c:v>
                </c:pt>
                <c:pt idx="154">
                  <c:v>0.2855061044809258</c:v>
                </c:pt>
                <c:pt idx="155">
                  <c:v>0.2859061910813286</c:v>
                </c:pt>
                <c:pt idx="156">
                  <c:v>0.28629517989479014</c:v>
                </c:pt>
                <c:pt idx="157">
                  <c:v>0.2866726646043574</c:v>
                </c:pt>
                <c:pt idx="158">
                  <c:v>0.28703824314174725</c:v>
                </c:pt>
                <c:pt idx="159">
                  <c:v>0.28739151844779914</c:v>
                </c:pt>
                <c:pt idx="160">
                  <c:v>0.28773209922004855</c:v>
                </c:pt>
                <c:pt idx="161">
                  <c:v>0.2880596006447493</c:v>
                </c:pt>
                <c:pt idx="162">
                  <c:v>0.2883736451107364</c:v>
                </c:pt>
                <c:pt idx="163">
                  <c:v>0.2886738629025884</c:v>
                </c:pt>
                <c:pt idx="164">
                  <c:v>0.2889598928706502</c:v>
                </c:pt>
                <c:pt idx="165">
                  <c:v>0.28923138307558566</c:v>
                </c:pt>
                <c:pt idx="166">
                  <c:v>0.289487991405258</c:v>
                </c:pt>
                <c:pt idx="167">
                  <c:v>0.28972938616188887</c:v>
                </c:pt>
                <c:pt idx="168">
                  <c:v>0.2899552466175959</c:v>
                </c:pt>
                <c:pt idx="169">
                  <c:v>0.29016526353659905</c:v>
                </c:pt>
                <c:pt idx="170">
                  <c:v>0.2903591396625605</c:v>
                </c:pt>
                <c:pt idx="171">
                  <c:v>0.29053659016973327</c:v>
                </c:pt>
                <c:pt idx="172">
                  <c:v>0.2906973430767931</c:v>
                </c:pt>
                <c:pt idx="173">
                  <c:v>0.2908411396224482</c:v>
                </c:pt>
                <c:pt idx="174">
                  <c:v>0.2909677346021436</c:v>
                </c:pt>
                <c:pt idx="175">
                  <c:v>0.2910768966653971</c:v>
                </c:pt>
                <c:pt idx="176">
                  <c:v>0.2911684085735313</c:v>
                </c:pt>
                <c:pt idx="177">
                  <c:v>0.29124206741779063</c:v>
                </c:pt>
                <c:pt idx="178">
                  <c:v>0.2912976847980511</c:v>
                </c:pt>
                <c:pt idx="179">
                  <c:v>0.29133508696255017</c:v>
                </c:pt>
                <c:pt idx="180">
                  <c:v>0.29135411490926916</c:v>
                </c:pt>
                <c:pt idx="181">
                  <c:v>0.29135462444980204</c:v>
                </c:pt>
                <c:pt idx="182">
                  <c:v>0.2913364862367338</c:v>
                </c:pt>
                <c:pt idx="183">
                  <c:v>0.2912995857557273</c:v>
                </c:pt>
                <c:pt idx="184">
                  <c:v>0.29124382328368154</c:v>
                </c:pt>
                <c:pt idx="185">
                  <c:v>0.29116911381447164</c:v>
                </c:pt>
                <c:pt idx="186">
                  <c:v>0.2910753869539115</c:v>
                </c:pt>
                <c:pt idx="187">
                  <c:v>0.29096258678570025</c:v>
                </c:pt>
                <c:pt idx="188">
                  <c:v>0.29083067171020494</c:v>
                </c:pt>
                <c:pt idx="189">
                  <c:v>0.2906796142580183</c:v>
                </c:pt>
                <c:pt idx="190">
                  <c:v>0.2905094008802898</c:v>
                </c:pt>
                <c:pt idx="191">
                  <c:v>0.2903200317178733</c:v>
                </c:pt>
                <c:pt idx="192">
                  <c:v>0.2901115203513622</c:v>
                </c:pt>
                <c:pt idx="193">
                  <c:v>0.28988389353409466</c:v>
                </c:pt>
                <c:pt idx="194">
                  <c:v>0.28963719091020373</c:v>
                </c:pt>
                <c:pt idx="195">
                  <c:v>0.2893714647197633</c:v>
                </c:pt>
                <c:pt idx="196">
                  <c:v>0.2890867794930519</c:v>
                </c:pt>
                <c:pt idx="197">
                  <c:v>0.2887832117358958</c:v>
                </c:pt>
                <c:pt idx="198">
                  <c:v>0.28846084960799995</c:v>
                </c:pt>
                <c:pt idx="199">
                  <c:v>0.28811979259609394</c:v>
                </c:pt>
                <c:pt idx="200">
                  <c:v>0.2877601511836412</c:v>
                </c:pt>
                <c:pt idx="201">
                  <c:v>0.287382046518764</c:v>
                </c:pt>
                <c:pt idx="202">
                  <c:v>0.28698561008193924</c:v>
                </c:pt>
                <c:pt idx="203">
                  <c:v>0.28657098335491077</c:v>
                </c:pt>
                <c:pt idx="204">
                  <c:v>0.28613831749215607</c:v>
                </c:pt>
                <c:pt idx="205">
                  <c:v>0.2856877729961311</c:v>
                </c:pt>
                <c:pt idx="206">
                  <c:v>0.2852195193973965</c:v>
                </c:pt>
                <c:pt idx="207">
                  <c:v>0.2847337349406193</c:v>
                </c:pt>
                <c:pt idx="208">
                  <c:v>0.28423060627731456</c:v>
                </c:pt>
                <c:pt idx="209">
                  <c:v>0.2837103281660906</c:v>
                </c:pt>
                <c:pt idx="210">
                  <c:v>0.28317310318103434</c:v>
                </c:pt>
                <c:pt idx="211">
                  <c:v>0.28261914142876793</c:v>
                </c:pt>
                <c:pt idx="212">
                  <c:v>0.2820486602746037</c:v>
                </c:pt>
                <c:pt idx="213">
                  <c:v>0.2814618840781133</c:v>
                </c:pt>
                <c:pt idx="214">
                  <c:v>0.28085904393833755</c:v>
                </c:pt>
                <c:pt idx="215">
                  <c:v>0.280240377448765</c:v>
                </c:pt>
                <c:pt idx="216">
                  <c:v>0.27960612846212624</c:v>
                </c:pt>
                <c:pt idx="217">
                  <c:v>0.27895654686496246</c:v>
                </c:pt>
                <c:pt idx="218">
                  <c:v>0.27829188836186464</c:v>
                </c:pt>
                <c:pt idx="219">
                  <c:v>0.2776124142692007</c:v>
                </c:pt>
                <c:pt idx="220">
                  <c:v>0.27691839131809487</c:v>
                </c:pt>
                <c:pt idx="221">
                  <c:v>0.2762100914663674</c:v>
                </c:pt>
                <c:pt idx="222">
                  <c:v>0.2754877917190945</c:v>
                </c:pt>
                <c:pt idx="223">
                  <c:v>0.2747517739574077</c:v>
                </c:pt>
                <c:pt idx="224">
                  <c:v>0.2740023247751206</c:v>
                </c:pt>
                <c:pt idx="225">
                  <c:v>0.27323973532273477</c:v>
                </c:pt>
                <c:pt idx="226">
                  <c:v>0.2724643011583658</c:v>
                </c:pt>
                <c:pt idx="227">
                  <c:v>0.2716763221051</c:v>
                </c:pt>
                <c:pt idx="228">
                  <c:v>0.27087610211429364</c:v>
                </c:pt>
                <c:pt idx="229">
                  <c:v>0.2700639491343093</c:v>
                </c:pt>
                <c:pt idx="230">
                  <c:v>0.2692401749841922</c:v>
                </c:pt>
                <c:pt idx="231">
                  <c:v>0.26840509523178085</c:v>
                </c:pt>
                <c:pt idx="232">
                  <c:v>0.26755902907576373</c:v>
                </c:pt>
                <c:pt idx="233">
                  <c:v>0.26670229923119865</c:v>
                </c:pt>
                <c:pt idx="234">
                  <c:v>0.26583523181802066</c:v>
                </c:pt>
                <c:pt idx="235">
                  <c:v>0.26495815625209423</c:v>
                </c:pt>
                <c:pt idx="236">
                  <c:v>0.2640714051383683</c:v>
                </c:pt>
                <c:pt idx="237">
                  <c:v>0.26317531416572865</c:v>
                </c:pt>
                <c:pt idx="238">
                  <c:v>0.26227022200315453</c:v>
                </c:pt>
                <c:pt idx="239">
                  <c:v>0.2613564701968209</c:v>
                </c:pt>
                <c:pt idx="240">
                  <c:v>0.26043440306780746</c:v>
                </c:pt>
                <c:pt idx="241">
                  <c:v>0.25950436761010653</c:v>
                </c:pt>
                <c:pt idx="242">
                  <c:v>0.2585667133886515</c:v>
                </c:pt>
                <c:pt idx="243">
                  <c:v>0.2576217924371136</c:v>
                </c:pt>
                <c:pt idx="244">
                  <c:v>0.25666995915524843</c:v>
                </c:pt>
                <c:pt idx="245">
                  <c:v>0.2557115702055996</c:v>
                </c:pt>
                <c:pt idx="246">
                  <c:v>0.25474698440939864</c:v>
                </c:pt>
                <c:pt idx="247">
                  <c:v>0.253776562641533</c:v>
                </c:pt>
                <c:pt idx="248">
                  <c:v>0.25280066772447335</c:v>
                </c:pt>
                <c:pt idx="249">
                  <c:v>0.25181966432109376</c:v>
                </c:pt>
                <c:pt idx="250">
                  <c:v>0.2508339188263336</c:v>
                </c:pt>
                <c:pt idx="251">
                  <c:v>0.24984379925768355</c:v>
                </c:pt>
                <c:pt idx="252">
                  <c:v>0.2488496751445052</c:v>
                </c:pt>
                <c:pt idx="253">
                  <c:v>0.2478519174162114</c:v>
                </c:pt>
                <c:pt idx="254">
                  <c:v>0.24685089828936727</c:v>
                </c:pt>
                <c:pt idx="255">
                  <c:v>0.24584699115378653</c:v>
                </c:pt>
                <c:pt idx="256">
                  <c:v>0.24484057045772278</c:v>
                </c:pt>
                <c:pt idx="257">
                  <c:v>0.24383201159227422</c:v>
                </c:pt>
                <c:pt idx="258">
                  <c:v>0.24282169077513593</c:v>
                </c:pt>
                <c:pt idx="259">
                  <c:v>0.2418099849338525</c:v>
                </c:pt>
                <c:pt idx="260">
                  <c:v>0.24079727158873757</c:v>
                </c:pt>
                <c:pt idx="261">
                  <c:v>0.2397839287356375</c:v>
                </c:pt>
                <c:pt idx="262">
                  <c:v>0.23877033472873008</c:v>
                </c:pt>
                <c:pt idx="263">
                  <c:v>0.23775686816355698</c:v>
                </c:pt>
                <c:pt idx="264">
                  <c:v>0.23674390776049345</c:v>
                </c:pt>
                <c:pt idx="265">
                  <c:v>0.2357318322488684</c:v>
                </c:pt>
                <c:pt idx="266">
                  <c:v>0.234721020251946</c:v>
                </c:pt>
                <c:pt idx="267">
                  <c:v>0.2337118501729849</c:v>
                </c:pt>
                <c:pt idx="268">
                  <c:v>0.23270470008258748</c:v>
                </c:pt>
                <c:pt idx="269">
                  <c:v>0.23169994760754845</c:v>
                </c:pt>
                <c:pt idx="270">
                  <c:v>0.23069796982140955</c:v>
                </c:pt>
                <c:pt idx="271">
                  <c:v>0.22969914313691353</c:v>
                </c:pt>
                <c:pt idx="272">
                  <c:v>0.22870384320054882</c:v>
                </c:pt>
                <c:pt idx="273">
                  <c:v>0.22771244478935726</c:v>
                </c:pt>
                <c:pt idx="274">
                  <c:v>0.2267253217101651</c:v>
                </c:pt>
                <c:pt idx="275">
                  <c:v>0.225742846701384</c:v>
                </c:pt>
                <c:pt idx="276">
                  <c:v>0.2247653913375065</c:v>
                </c:pt>
                <c:pt idx="277">
                  <c:v>0.22379332593639903</c:v>
                </c:pt>
                <c:pt idx="278">
                  <c:v>0.22282701946947667</c:v>
                </c:pt>
                <c:pt idx="279">
                  <c:v>0.22186683947481267</c:v>
                </c:pt>
                <c:pt idx="280">
                  <c:v>0.22091315197321468</c:v>
                </c:pt>
                <c:pt idx="281">
                  <c:v>0.21996632138726233</c:v>
                </c:pt>
                <c:pt idx="282">
                  <c:v>0.21902671046327735</c:v>
                </c:pt>
                <c:pt idx="283">
                  <c:v>0.2180946801961555</c:v>
                </c:pt>
                <c:pt idx="284">
                  <c:v>0.2171705897569615</c:v>
                </c:pt>
                <c:pt idx="285">
                  <c:v>0.2162547964231445</c:v>
                </c:pt>
                <c:pt idx="286">
                  <c:v>0.21534765551119653</c:v>
                </c:pt>
                <c:pt idx="287">
                  <c:v>0.21444952031153233</c:v>
                </c:pt>
                <c:pt idx="288">
                  <c:v>0.2135607420253313</c:v>
                </c:pt>
                <c:pt idx="289">
                  <c:v>0.21268166970303368</c:v>
                </c:pt>
                <c:pt idx="290">
                  <c:v>0.2118126501841425</c:v>
                </c:pt>
                <c:pt idx="291">
                  <c:v>0.21095402803793606</c:v>
                </c:pt>
                <c:pt idx="292">
                  <c:v>0.21010614550465143</c:v>
                </c:pt>
                <c:pt idx="293">
                  <c:v>0.20926934243665038</c:v>
                </c:pt>
                <c:pt idx="294">
                  <c:v>0.20844395623903797</c:v>
                </c:pt>
                <c:pt idx="295">
                  <c:v>0.20763032180915442</c:v>
                </c:pt>
                <c:pt idx="296">
                  <c:v>0.20682877147431977</c:v>
                </c:pt>
                <c:pt idx="297">
                  <c:v>0.20603963492716368</c:v>
                </c:pt>
                <c:pt idx="298">
                  <c:v>0.20526323915783543</c:v>
                </c:pt>
                <c:pt idx="299">
                  <c:v>0.20449990838234644</c:v>
                </c:pt>
                <c:pt idx="300">
                  <c:v>0.20374996396626197</c:v>
                </c:pt>
                <c:pt idx="301">
                  <c:v>0.2030137243429245</c:v>
                </c:pt>
                <c:pt idx="302">
                  <c:v>0.20229150492536307</c:v>
                </c:pt>
                <c:pt idx="303">
                  <c:v>0.20158361801101363</c:v>
                </c:pt>
                <c:pt idx="304">
                  <c:v>0.2008903726783592</c:v>
                </c:pt>
                <c:pt idx="305">
                  <c:v>0.2002120746745805</c:v>
                </c:pt>
                <c:pt idx="306">
                  <c:v>0.19954902629329854</c:v>
                </c:pt>
                <c:pt idx="307">
                  <c:v>0.19890152624149238</c:v>
                </c:pt>
                <c:pt idx="308">
                  <c:v>0.19826986949467415</c:v>
                </c:pt>
                <c:pt idx="309">
                  <c:v>0.1976543471394252</c:v>
                </c:pt>
                <c:pt idx="310">
                  <c:v>0.19705524620241022</c:v>
                </c:pt>
                <c:pt idx="311">
                  <c:v>0.1964728494650263</c:v>
                </c:pt>
                <c:pt idx="312">
                  <c:v>0.19590743526287926</c:v>
                </c:pt>
                <c:pt idx="313">
                  <c:v>0.19535927726933533</c:v>
                </c:pt>
                <c:pt idx="314">
                  <c:v>0.19482864426245414</c:v>
                </c:pt>
                <c:pt idx="315">
                  <c:v>0.19431579987469125</c:v>
                </c:pt>
                <c:pt idx="316">
                  <c:v>0.19382100232483315</c:v>
                </c:pt>
                <c:pt idx="317">
                  <c:v>0.19334450413173462</c:v>
                </c:pt>
                <c:pt idx="318">
                  <c:v>0.19288655180953093</c:v>
                </c:pt>
                <c:pt idx="319">
                  <c:v>0.19244738554412186</c:v>
                </c:pt>
                <c:pt idx="320">
                  <c:v>0.19202723885085624</c:v>
                </c:pt>
                <c:pt idx="321">
                  <c:v>0.19162633821348743</c:v>
                </c:pt>
                <c:pt idx="322">
                  <c:v>0.19124490270463035</c:v>
                </c:pt>
                <c:pt idx="323">
                  <c:v>0.19088314358810887</c:v>
                </c:pt>
                <c:pt idx="324">
                  <c:v>0.1905412639037641</c:v>
                </c:pt>
                <c:pt idx="325">
                  <c:v>0.19021945803547155</c:v>
                </c:pt>
                <c:pt idx="326">
                  <c:v>0.18991791126330856</c:v>
                </c:pt>
                <c:pt idx="327">
                  <c:v>0.18963679930100952</c:v>
                </c:pt>
                <c:pt idx="328">
                  <c:v>0.18937628782004592</c:v>
                </c:pt>
                <c:pt idx="329">
                  <c:v>0.18913653196187288</c:v>
                </c:pt>
                <c:pt idx="330">
                  <c:v>0.18891767584008554</c:v>
                </c:pt>
                <c:pt idx="331">
                  <c:v>0.18871985203443678</c:v>
                </c:pt>
                <c:pt idx="332">
                  <c:v>0.18854318107885826</c:v>
                </c:pt>
                <c:pt idx="333">
                  <c:v>0.1883877709458289</c:v>
                </c:pt>
                <c:pt idx="334">
                  <c:v>0.18825371652961267</c:v>
                </c:pt>
                <c:pt idx="335">
                  <c:v>0.1881410991310677</c:v>
                </c:pt>
                <c:pt idx="336">
                  <c:v>0.18804998594688183</c:v>
                </c:pt>
                <c:pt idx="337">
                  <c:v>0.1879804295662444</c:v>
                </c:pt>
                <c:pt idx="338">
                  <c:v>0.18793246747807832</c:v>
                </c:pt>
                <c:pt idx="339">
                  <c:v>0.1879061215920741</c:v>
                </c:pt>
                <c:pt idx="340">
                  <c:v>0.18790139777684103</c:v>
                </c:pt>
                <c:pt idx="341">
                  <c:v>0.18791828541855202</c:v>
                </c:pt>
                <c:pt idx="342">
                  <c:v>0.18795675700348782</c:v>
                </c:pt>
                <c:pt idx="343">
                  <c:v>0.1880167677278881</c:v>
                </c:pt>
                <c:pt idx="344">
                  <c:v>0.18809825513848835</c:v>
                </c:pt>
                <c:pt idx="345">
                  <c:v>0.18820113880706124</c:v>
                </c:pt>
                <c:pt idx="346">
                  <c:v>0.18832532004219052</c:v>
                </c:pt>
                <c:pt idx="347">
                  <c:v>0.18847068164138317</c:v>
                </c:pt>
                <c:pt idx="348">
                  <c:v>0.18863708768646884</c:v>
                </c:pt>
                <c:pt idx="349">
                  <c:v>0.18882438338505114</c:v>
                </c:pt>
                <c:pt idx="350">
                  <c:v>0.1890323949605599</c:v>
                </c:pt>
                <c:pt idx="351">
                  <c:v>0.18926092959320684</c:v>
                </c:pt>
                <c:pt idx="352">
                  <c:v>0.1895097754138805</c:v>
                </c:pt>
                <c:pt idx="353">
                  <c:v>0.1897787015527146</c:v>
                </c:pt>
                <c:pt idx="354">
                  <c:v>0.19006745824375523</c:v>
                </c:pt>
                <c:pt idx="355">
                  <c:v>0.19037577698680921</c:v>
                </c:pt>
                <c:pt idx="356">
                  <c:v>0.19070337076721122</c:v>
                </c:pt>
                <c:pt idx="357">
                  <c:v>0.1910499343338826</c:v>
                </c:pt>
                <c:pt idx="358">
                  <c:v>0.19141514453568606</c:v>
                </c:pt>
                <c:pt idx="359">
                  <c:v>0.1917986607157062</c:v>
                </c:pt>
                <c:pt idx="360">
                  <c:v>0.1922001251627131</c:v>
                </c:pt>
                <c:pt idx="361">
                  <c:v>0.19261916361869588</c:v>
                </c:pt>
                <c:pt idx="362">
                  <c:v>0.19305538584099402</c:v>
                </c:pt>
                <c:pt idx="363">
                  <c:v>0.1935083862172018</c:v>
                </c:pt>
                <c:pt idx="364">
                  <c:v>0.19397774443069085</c:v>
                </c:pt>
              </c:numCache>
            </c:numRef>
          </c:yVal>
          <c:smooth val="0"/>
        </c:ser>
        <c:axId val="36547846"/>
        <c:axId val="60495159"/>
      </c:scatterChart>
      <c:valAx>
        <c:axId val="36547846"/>
        <c:scaling>
          <c:orientation val="minMax"/>
          <c:max val="39447"/>
          <c:min val="3908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FFFF"/>
              </a:solidFill>
              <a:prstDash val="sysDot"/>
            </a:ln>
          </c:spPr>
        </c:minorGridlines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95159"/>
        <c:crosses val="autoZero"/>
        <c:crossBetween val="midCat"/>
        <c:dispUnits/>
        <c:majorUnit val="30.26"/>
        <c:minorUnit val="7"/>
      </c:valAx>
      <c:valAx>
        <c:axId val="60495159"/>
        <c:scaling>
          <c:orientation val="minMax"/>
          <c:max val="0.3541666666666667"/>
          <c:min val="0.14583333333333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日の出（午前）、日の入（午後）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547846"/>
        <c:crosses val="autoZero"/>
        <c:crossBetween val="midCat"/>
        <c:dispUnits/>
        <c:majorUnit val="0.0208333333333333"/>
        <c:minorUnit val="0.00694444444444444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0025"/>
          <c:y val="0.62925"/>
          <c:w val="0.1975"/>
          <c:h val="0.17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6"/>
          <c:w val="0.93"/>
          <c:h val="0.8635"/>
        </c:manualLayout>
      </c:layout>
      <c:scatterChart>
        <c:scatterStyle val="lineMarker"/>
        <c:varyColors val="0"/>
        <c:ser>
          <c:idx val="0"/>
          <c:order val="0"/>
          <c:tx>
            <c:strRef>
              <c:f>グラフ!$A$3</c:f>
              <c:strCache>
                <c:ptCount val="1"/>
                <c:pt idx="0">
                  <c:v>12月6日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'計算'!$B$3:$B$73</c:f>
              <c:strCache>
                <c:ptCount val="71"/>
                <c:pt idx="0">
                  <c:v>0.16666666666666666</c:v>
                </c:pt>
                <c:pt idx="1">
                  <c:v>0.1875</c:v>
                </c:pt>
                <c:pt idx="2">
                  <c:v>0.20833333333333334</c:v>
                </c:pt>
                <c:pt idx="3">
                  <c:v>0.22916666666666669</c:v>
                </c:pt>
                <c:pt idx="4">
                  <c:v>0.25</c:v>
                </c:pt>
                <c:pt idx="5">
                  <c:v>0.2708333333333333</c:v>
                </c:pt>
                <c:pt idx="6">
                  <c:v>0.29166666666666663</c:v>
                </c:pt>
                <c:pt idx="7">
                  <c:v>0.31249999999999994</c:v>
                </c:pt>
                <c:pt idx="8">
                  <c:v>0.33333333333333326</c:v>
                </c:pt>
                <c:pt idx="9">
                  <c:v>0.3541666666666666</c:v>
                </c:pt>
                <c:pt idx="10">
                  <c:v>0.3749999999999999</c:v>
                </c:pt>
                <c:pt idx="11">
                  <c:v>0.3958333333333332</c:v>
                </c:pt>
                <c:pt idx="12">
                  <c:v>0.4166666666666665</c:v>
                </c:pt>
                <c:pt idx="13">
                  <c:v>0.43749999999999983</c:v>
                </c:pt>
                <c:pt idx="14">
                  <c:v>0.4479166666666665</c:v>
                </c:pt>
                <c:pt idx="15">
                  <c:v>0.4583333333333332</c:v>
                </c:pt>
                <c:pt idx="16">
                  <c:v>0.4618055555555554</c:v>
                </c:pt>
                <c:pt idx="17">
                  <c:v>0.4652777777777776</c:v>
                </c:pt>
                <c:pt idx="18">
                  <c:v>0.46874999999999983</c:v>
                </c:pt>
                <c:pt idx="19">
                  <c:v>0.47222222222222204</c:v>
                </c:pt>
                <c:pt idx="20">
                  <c:v>0.47569444444444425</c:v>
                </c:pt>
                <c:pt idx="21">
                  <c:v>0.47916666666666646</c:v>
                </c:pt>
                <c:pt idx="22">
                  <c:v>0.4826388888888887</c:v>
                </c:pt>
                <c:pt idx="23">
                  <c:v>0.4861111111111109</c:v>
                </c:pt>
                <c:pt idx="24">
                  <c:v>0.4895833333333331</c:v>
                </c:pt>
                <c:pt idx="25">
                  <c:v>0.4930555555555553</c:v>
                </c:pt>
                <c:pt idx="26">
                  <c:v>0.4965277777777775</c:v>
                </c:pt>
                <c:pt idx="27">
                  <c:v>0.4999999999999997</c:v>
                </c:pt>
                <c:pt idx="28">
                  <c:v>0.503472222222222</c:v>
                </c:pt>
                <c:pt idx="29">
                  <c:v>0.5069444444444442</c:v>
                </c:pt>
                <c:pt idx="30">
                  <c:v>0.5104166666666664</c:v>
                </c:pt>
                <c:pt idx="31">
                  <c:v>0.5138888888888886</c:v>
                </c:pt>
                <c:pt idx="32">
                  <c:v>0.5173611111111108</c:v>
                </c:pt>
                <c:pt idx="33">
                  <c:v>0.520833333333333</c:v>
                </c:pt>
                <c:pt idx="34">
                  <c:v>0.5243055555555552</c:v>
                </c:pt>
                <c:pt idx="35">
                  <c:v>0.5277777777777775</c:v>
                </c:pt>
                <c:pt idx="36">
                  <c:v>0.5312499999999997</c:v>
                </c:pt>
                <c:pt idx="37">
                  <c:v>0.5347222222222219</c:v>
                </c:pt>
                <c:pt idx="38">
                  <c:v>0.5381944444444441</c:v>
                </c:pt>
                <c:pt idx="39">
                  <c:v>0.5416666666666663</c:v>
                </c:pt>
                <c:pt idx="40">
                  <c:v>0.5451388888888885</c:v>
                </c:pt>
                <c:pt idx="41">
                  <c:v>0.5486111111111107</c:v>
                </c:pt>
                <c:pt idx="42">
                  <c:v>0.5520833333333329</c:v>
                </c:pt>
                <c:pt idx="43">
                  <c:v>0.5555555555555551</c:v>
                </c:pt>
                <c:pt idx="44">
                  <c:v>0.5590277777777773</c:v>
                </c:pt>
                <c:pt idx="45">
                  <c:v>0.5624999999999996</c:v>
                </c:pt>
                <c:pt idx="46">
                  <c:v>0.5659722222222218</c:v>
                </c:pt>
                <c:pt idx="47">
                  <c:v>0.569444444444444</c:v>
                </c:pt>
                <c:pt idx="48">
                  <c:v>0.5729166666666662</c:v>
                </c:pt>
                <c:pt idx="49">
                  <c:v>0.5833333333333328</c:v>
                </c:pt>
                <c:pt idx="50">
                  <c:v>0.5937499999999994</c:v>
                </c:pt>
                <c:pt idx="51">
                  <c:v>0.6041666666666661</c:v>
                </c:pt>
                <c:pt idx="52">
                  <c:v>0.6145833333333327</c:v>
                </c:pt>
                <c:pt idx="53">
                  <c:v>0.6249999999999993</c:v>
                </c:pt>
                <c:pt idx="54">
                  <c:v>0.6458333333333327</c:v>
                </c:pt>
                <c:pt idx="55">
                  <c:v>0.6666666666666661</c:v>
                </c:pt>
                <c:pt idx="56">
                  <c:v>0.6874999999999994</c:v>
                </c:pt>
                <c:pt idx="57">
                  <c:v>0.7083333333333328</c:v>
                </c:pt>
                <c:pt idx="58">
                  <c:v>0.7291666666666662</c:v>
                </c:pt>
                <c:pt idx="59">
                  <c:v>0.7499999999999996</c:v>
                </c:pt>
                <c:pt idx="60">
                  <c:v>0.7708333333333329</c:v>
                </c:pt>
                <c:pt idx="61">
                  <c:v>0.7916666666666663</c:v>
                </c:pt>
                <c:pt idx="62">
                  <c:v>0.8124999999999997</c:v>
                </c:pt>
                <c:pt idx="63">
                  <c:v>0.833333333333333</c:v>
                </c:pt>
                <c:pt idx="64">
                  <c:v>0.8541666666666664</c:v>
                </c:pt>
                <c:pt idx="65">
                  <c:v>0.8749999999999998</c:v>
                </c:pt>
                <c:pt idx="66">
                  <c:v>0.8958333333333331</c:v>
                </c:pt>
                <c:pt idx="67">
                  <c:v>0.9166666666666665</c:v>
                </c:pt>
                <c:pt idx="68">
                  <c:v>0.9374999999999999</c:v>
                </c:pt>
                <c:pt idx="69">
                  <c:v>0.9583333333333333</c:v>
                </c:pt>
                <c:pt idx="70">
                  <c:v>0.9791666666666666</c:v>
                </c:pt>
              </c:strCache>
            </c:strRef>
          </c:xVal>
          <c:yVal>
            <c:numRef>
              <c:f>'計算'!$P$3:$P$73</c:f>
              <c:numCache>
                <c:ptCount val="71"/>
                <c:pt idx="0">
                  <c:v>-83.66856624621232</c:v>
                </c:pt>
                <c:pt idx="1">
                  <c:v>-79.85589885117108</c:v>
                </c:pt>
                <c:pt idx="2">
                  <c:v>-76.09774937113988</c:v>
                </c:pt>
                <c:pt idx="3">
                  <c:v>-72.30895841425536</c:v>
                </c:pt>
                <c:pt idx="4">
                  <c:v>-68.41594770626072</c:v>
                </c:pt>
                <c:pt idx="5">
                  <c:v>-64.3505165952573</c:v>
                </c:pt>
                <c:pt idx="6">
                  <c:v>-60.04608819170074</c:v>
                </c:pt>
                <c:pt idx="7">
                  <c:v>-55.43581163766518</c:v>
                </c:pt>
                <c:pt idx="8">
                  <c:v>-50.45254786234979</c:v>
                </c:pt>
                <c:pt idx="9">
                  <c:v>-45.03124301596401</c:v>
                </c:pt>
                <c:pt idx="10">
                  <c:v>-39.11453316156105</c:v>
                </c:pt>
                <c:pt idx="11">
                  <c:v>-32.66241660565416</c:v>
                </c:pt>
                <c:pt idx="12">
                  <c:v>-25.666016339673032</c:v>
                </c:pt>
                <c:pt idx="13">
                  <c:v>-18.16330294534314</c:v>
                </c:pt>
                <c:pt idx="14">
                  <c:v>-14.249958739871213</c:v>
                </c:pt>
                <c:pt idx="15">
                  <c:v>-10.251292550172963</c:v>
                </c:pt>
                <c:pt idx="16">
                  <c:v>-8.903064583669291</c:v>
                </c:pt>
                <c:pt idx="17">
                  <c:v>-7.548589337425896</c:v>
                </c:pt>
                <c:pt idx="18">
                  <c:v>-6.188769295578109</c:v>
                </c:pt>
                <c:pt idx="19">
                  <c:v>-4.8245340818647175</c:v>
                </c:pt>
                <c:pt idx="20">
                  <c:v>-3.4568360216332223</c:v>
                </c:pt>
                <c:pt idx="21">
                  <c:v>-2.08664542490545</c:v>
                </c:pt>
                <c:pt idx="22">
                  <c:v>-0.7149456450975024</c:v>
                </c:pt>
                <c:pt idx="23">
                  <c:v>0.6572720268146921</c:v>
                </c:pt>
                <c:pt idx="24">
                  <c:v>2.029013569027318</c:v>
                </c:pt>
                <c:pt idx="25">
                  <c:v>3.3992874704847655</c:v>
                </c:pt>
                <c:pt idx="26">
                  <c:v>4.76710994041723</c:v>
                </c:pt>
                <c:pt idx="27">
                  <c:v>6.131510019719608</c:v>
                </c:pt>
                <c:pt idx="28">
                  <c:v>7.491534530383732</c:v>
                </c:pt>
                <c:pt idx="29">
                  <c:v>8.84625280300199</c:v>
                </c:pt>
                <c:pt idx="30">
                  <c:v>10.194761127505991</c:v>
                </c:pt>
                <c:pt idx="31">
                  <c:v>11.536186878589893</c:v>
                </c:pt>
                <c:pt idx="32">
                  <c:v>12.86969227447872</c:v>
                </c:pt>
                <c:pt idx="33">
                  <c:v>14.194477735578811</c:v>
                </c:pt>
                <c:pt idx="34">
                  <c:v>15.509784817831822</c:v>
                </c:pt>
                <c:pt idx="35">
                  <c:v>16.814898704020944</c:v>
                </c:pt>
                <c:pt idx="36">
                  <c:v>18.109150244598407</c:v>
                </c:pt>
                <c:pt idx="37">
                  <c:v>19.391917547585233</c:v>
                </c:pt>
                <c:pt idx="38">
                  <c:v>20.662627124539526</c:v>
                </c:pt>
                <c:pt idx="39">
                  <c:v>21.92075460633326</c:v>
                </c:pt>
                <c:pt idx="40">
                  <c:v>23.165825048395114</c:v>
                </c:pt>
                <c:pt idx="41">
                  <c:v>24.397412850083093</c:v>
                </c:pt>
                <c:pt idx="42">
                  <c:v>25.61514131689952</c:v>
                </c:pt>
                <c:pt idx="43">
                  <c:v>26.818681897344447</c:v>
                </c:pt>
                <c:pt idx="44">
                  <c:v>28.00775312834389</c:v>
                </c:pt>
                <c:pt idx="45">
                  <c:v>29.18211932443848</c:v>
                </c:pt>
                <c:pt idx="46">
                  <c:v>30.34158904634635</c:v>
                </c:pt>
                <c:pt idx="47">
                  <c:v>31.48601338421211</c:v>
                </c:pt>
                <c:pt idx="48">
                  <c:v>32.61528408991887</c:v>
                </c:pt>
                <c:pt idx="49">
                  <c:v>35.91165957885724</c:v>
                </c:pt>
                <c:pt idx="50">
                  <c:v>39.071228210518214</c:v>
                </c:pt>
                <c:pt idx="51">
                  <c:v>42.09641493806353</c:v>
                </c:pt>
                <c:pt idx="52">
                  <c:v>44.99157711888343</c:v>
                </c:pt>
                <c:pt idx="53">
                  <c:v>47.762535477118895</c:v>
                </c:pt>
                <c:pt idx="54">
                  <c:v>52.96006519584815</c:v>
                </c:pt>
                <c:pt idx="55">
                  <c:v>57.751099512734854</c:v>
                </c:pt>
                <c:pt idx="56">
                  <c:v>62.20219752223905</c:v>
                </c:pt>
                <c:pt idx="57">
                  <c:v>66.38048760368517</c:v>
                </c:pt>
                <c:pt idx="58">
                  <c:v>70.35255989414112</c:v>
                </c:pt>
                <c:pt idx="59">
                  <c:v>74.18544481737956</c:v>
                </c:pt>
                <c:pt idx="60">
                  <c:v>77.94939538722463</c:v>
                </c:pt>
                <c:pt idx="61">
                  <c:v>81.72272641593867</c:v>
                </c:pt>
                <c:pt idx="62">
                  <c:v>85.59971597812856</c:v>
                </c:pt>
                <c:pt idx="63">
                  <c:v>89.70387149946013</c:v>
                </c:pt>
                <c:pt idx="64">
                  <c:v>94.21148296012022</c:v>
                </c:pt>
                <c:pt idx="65">
                  <c:v>99.3962063673958</c:v>
                </c:pt>
                <c:pt idx="66">
                  <c:v>105.71902963927376</c:v>
                </c:pt>
                <c:pt idx="67">
                  <c:v>114.01917163263559</c:v>
                </c:pt>
                <c:pt idx="68">
                  <c:v>125.91170780159888</c:v>
                </c:pt>
                <c:pt idx="69">
                  <c:v>144.33256796767805</c:v>
                </c:pt>
                <c:pt idx="70">
                  <c:v>171.96332426536566</c:v>
                </c:pt>
              </c:numCache>
            </c:numRef>
          </c:yVal>
          <c:smooth val="0"/>
        </c:ser>
        <c:ser>
          <c:idx val="8"/>
          <c:order val="1"/>
          <c:tx>
            <c:strRef>
              <c:f>'今日'!$S$1</c:f>
              <c:strCache>
                <c:ptCount val="1"/>
                <c:pt idx="0">
                  <c:v>本日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'今日'!$B$3:$B$73</c:f>
              <c:strCache>
                <c:ptCount val="71"/>
                <c:pt idx="0">
                  <c:v>0.16666666666666666</c:v>
                </c:pt>
                <c:pt idx="1">
                  <c:v>0.1875</c:v>
                </c:pt>
                <c:pt idx="2">
                  <c:v>0.20833333333333334</c:v>
                </c:pt>
                <c:pt idx="3">
                  <c:v>0.22916666666666669</c:v>
                </c:pt>
                <c:pt idx="4">
                  <c:v>0.25</c:v>
                </c:pt>
                <c:pt idx="5">
                  <c:v>0.2708333333333333</c:v>
                </c:pt>
                <c:pt idx="6">
                  <c:v>0.29166666666666663</c:v>
                </c:pt>
                <c:pt idx="7">
                  <c:v>0.31249999999999994</c:v>
                </c:pt>
                <c:pt idx="8">
                  <c:v>0.33333333333333326</c:v>
                </c:pt>
                <c:pt idx="9">
                  <c:v>0.3541666666666666</c:v>
                </c:pt>
                <c:pt idx="10">
                  <c:v>0.3749999999999999</c:v>
                </c:pt>
                <c:pt idx="11">
                  <c:v>0.3958333333333332</c:v>
                </c:pt>
                <c:pt idx="12">
                  <c:v>0.4166666666666665</c:v>
                </c:pt>
                <c:pt idx="13">
                  <c:v>0.43749999999999983</c:v>
                </c:pt>
                <c:pt idx="14">
                  <c:v>0.4479166666666665</c:v>
                </c:pt>
                <c:pt idx="15">
                  <c:v>0.4583333333333332</c:v>
                </c:pt>
                <c:pt idx="16">
                  <c:v>0.4618055555555554</c:v>
                </c:pt>
                <c:pt idx="17">
                  <c:v>0.4652777777777776</c:v>
                </c:pt>
                <c:pt idx="18">
                  <c:v>0.46874999999999983</c:v>
                </c:pt>
                <c:pt idx="19">
                  <c:v>0.47222222222222204</c:v>
                </c:pt>
                <c:pt idx="20">
                  <c:v>0.47569444444444425</c:v>
                </c:pt>
                <c:pt idx="21">
                  <c:v>0.47916666666666646</c:v>
                </c:pt>
                <c:pt idx="22">
                  <c:v>0.4826388888888887</c:v>
                </c:pt>
                <c:pt idx="23">
                  <c:v>0.4861111111111109</c:v>
                </c:pt>
                <c:pt idx="24">
                  <c:v>0.4895833333333331</c:v>
                </c:pt>
                <c:pt idx="25">
                  <c:v>0.4930555555555553</c:v>
                </c:pt>
                <c:pt idx="26">
                  <c:v>0.4965277777777775</c:v>
                </c:pt>
                <c:pt idx="27">
                  <c:v>0.4999999999999997</c:v>
                </c:pt>
                <c:pt idx="28">
                  <c:v>0.503472222222222</c:v>
                </c:pt>
                <c:pt idx="29">
                  <c:v>0.5069444444444442</c:v>
                </c:pt>
                <c:pt idx="30">
                  <c:v>0.5104166666666664</c:v>
                </c:pt>
                <c:pt idx="31">
                  <c:v>0.5138888888888886</c:v>
                </c:pt>
                <c:pt idx="32">
                  <c:v>0.5173611111111108</c:v>
                </c:pt>
                <c:pt idx="33">
                  <c:v>0.520833333333333</c:v>
                </c:pt>
                <c:pt idx="34">
                  <c:v>0.5243055555555552</c:v>
                </c:pt>
                <c:pt idx="35">
                  <c:v>0.5277777777777775</c:v>
                </c:pt>
                <c:pt idx="36">
                  <c:v>0.5312499999999997</c:v>
                </c:pt>
                <c:pt idx="37">
                  <c:v>0.5347222222222219</c:v>
                </c:pt>
                <c:pt idx="38">
                  <c:v>0.5381944444444441</c:v>
                </c:pt>
                <c:pt idx="39">
                  <c:v>0.5416666666666663</c:v>
                </c:pt>
                <c:pt idx="40">
                  <c:v>0.5451388888888885</c:v>
                </c:pt>
                <c:pt idx="41">
                  <c:v>0.5486111111111107</c:v>
                </c:pt>
                <c:pt idx="42">
                  <c:v>0.5520833333333329</c:v>
                </c:pt>
                <c:pt idx="43">
                  <c:v>0.5555555555555551</c:v>
                </c:pt>
                <c:pt idx="44">
                  <c:v>0.5590277777777773</c:v>
                </c:pt>
                <c:pt idx="45">
                  <c:v>0.5624999999999996</c:v>
                </c:pt>
                <c:pt idx="46">
                  <c:v>0.5659722222222218</c:v>
                </c:pt>
                <c:pt idx="47">
                  <c:v>0.569444444444444</c:v>
                </c:pt>
                <c:pt idx="48">
                  <c:v>0.5729166666666662</c:v>
                </c:pt>
                <c:pt idx="49">
                  <c:v>0.5833333333333328</c:v>
                </c:pt>
                <c:pt idx="50">
                  <c:v>0.5937499999999994</c:v>
                </c:pt>
                <c:pt idx="51">
                  <c:v>0.6041666666666661</c:v>
                </c:pt>
                <c:pt idx="52">
                  <c:v>0.6145833333333327</c:v>
                </c:pt>
                <c:pt idx="53">
                  <c:v>0.6249999999999993</c:v>
                </c:pt>
                <c:pt idx="54">
                  <c:v>0.6458333333333327</c:v>
                </c:pt>
                <c:pt idx="55">
                  <c:v>0.6666666666666661</c:v>
                </c:pt>
                <c:pt idx="56">
                  <c:v>0.6874999999999994</c:v>
                </c:pt>
                <c:pt idx="57">
                  <c:v>0.7083333333333328</c:v>
                </c:pt>
                <c:pt idx="58">
                  <c:v>0.7291666666666662</c:v>
                </c:pt>
                <c:pt idx="59">
                  <c:v>0.7499999999999996</c:v>
                </c:pt>
                <c:pt idx="60">
                  <c:v>0.7708333333333329</c:v>
                </c:pt>
                <c:pt idx="61">
                  <c:v>0.7916666666666663</c:v>
                </c:pt>
                <c:pt idx="62">
                  <c:v>0.8124999999999997</c:v>
                </c:pt>
                <c:pt idx="63">
                  <c:v>0.833333333333333</c:v>
                </c:pt>
                <c:pt idx="64">
                  <c:v>0.8541666666666664</c:v>
                </c:pt>
                <c:pt idx="65">
                  <c:v>0.8749999999999998</c:v>
                </c:pt>
                <c:pt idx="66">
                  <c:v>0.8958333333333331</c:v>
                </c:pt>
                <c:pt idx="67">
                  <c:v>0.9166666666666665</c:v>
                </c:pt>
                <c:pt idx="68">
                  <c:v>0.9374999999999999</c:v>
                </c:pt>
                <c:pt idx="69">
                  <c:v>0.9583333333333333</c:v>
                </c:pt>
                <c:pt idx="70">
                  <c:v>0.9791666666666666</c:v>
                </c:pt>
              </c:strCache>
            </c:strRef>
          </c:xVal>
          <c:yVal>
            <c:numRef>
              <c:f>'今日'!$P$3:$P$73</c:f>
              <c:numCache>
                <c:ptCount val="71"/>
                <c:pt idx="0">
                  <c:v>-122.32981841854235</c:v>
                </c:pt>
                <c:pt idx="1">
                  <c:v>-117.78688250880899</c:v>
                </c:pt>
                <c:pt idx="2">
                  <c:v>-113.52935648382598</c:v>
                </c:pt>
                <c:pt idx="3">
                  <c:v>-109.48763888117112</c:v>
                </c:pt>
                <c:pt idx="4">
                  <c:v>-105.59219673663982</c:v>
                </c:pt>
                <c:pt idx="5">
                  <c:v>-101.77086234425609</c:v>
                </c:pt>
                <c:pt idx="6">
                  <c:v>-97.94413706256091</c:v>
                </c:pt>
                <c:pt idx="7">
                  <c:v>-94.01764680188903</c:v>
                </c:pt>
                <c:pt idx="8">
                  <c:v>-89.86974300683129</c:v>
                </c:pt>
                <c:pt idx="9">
                  <c:v>-85.33003046105718</c:v>
                </c:pt>
                <c:pt idx="10">
                  <c:v>-80.1399146235782</c:v>
                </c:pt>
                <c:pt idx="11">
                  <c:v>-73.87592379741156</c:v>
                </c:pt>
                <c:pt idx="12">
                  <c:v>-65.79487723794148</c:v>
                </c:pt>
                <c:pt idx="13">
                  <c:v>-54.53189488215168</c:v>
                </c:pt>
                <c:pt idx="14">
                  <c:v>-47.00511144568827</c:v>
                </c:pt>
                <c:pt idx="15">
                  <c:v>-37.71431466457452</c:v>
                </c:pt>
                <c:pt idx="16">
                  <c:v>-34.16423434158978</c:v>
                </c:pt>
                <c:pt idx="17">
                  <c:v>-30.374506407762315</c:v>
                </c:pt>
                <c:pt idx="18">
                  <c:v>-26.34538245726893</c:v>
                </c:pt>
                <c:pt idx="19">
                  <c:v>-22.08512595464859</c:v>
                </c:pt>
                <c:pt idx="20">
                  <c:v>-17.611722635924256</c:v>
                </c:pt>
                <c:pt idx="21">
                  <c:v>-12.953996876463</c:v>
                </c:pt>
                <c:pt idx="22">
                  <c:v>-8.151694618332774</c:v>
                </c:pt>
                <c:pt idx="23">
                  <c:v>-3.2541882710173535</c:v>
                </c:pt>
                <c:pt idx="24">
                  <c:v>1.6822815862504816</c:v>
                </c:pt>
                <c:pt idx="25">
                  <c:v>6.598539308041771</c:v>
                </c:pt>
                <c:pt idx="26">
                  <c:v>11.436940892196512</c:v>
                </c:pt>
                <c:pt idx="27">
                  <c:v>16.145559920757062</c:v>
                </c:pt>
                <c:pt idx="28">
                  <c:v>20.681370415604057</c:v>
                </c:pt>
                <c:pt idx="29">
                  <c:v>25.012015535187807</c:v>
                </c:pt>
                <c:pt idx="30">
                  <c:v>29.116135588145525</c:v>
                </c:pt>
                <c:pt idx="31">
                  <c:v>32.98253462064289</c:v>
                </c:pt>
                <c:pt idx="32">
                  <c:v>36.60861205575516</c:v>
                </c:pt>
                <c:pt idx="33">
                  <c:v>39.99848195859531</c:v>
                </c:pt>
                <c:pt idx="34">
                  <c:v>43.16110602712878</c:v>
                </c:pt>
                <c:pt idx="35">
                  <c:v>46.10864150412795</c:v>
                </c:pt>
                <c:pt idx="36">
                  <c:v>48.855095061739576</c:v>
                </c:pt>
                <c:pt idx="37">
                  <c:v>51.415296243843464</c:v>
                </c:pt>
                <c:pt idx="38">
                  <c:v>53.80415955623613</c:v>
                </c:pt>
                <c:pt idx="39">
                  <c:v>56.03618498593348</c:v>
                </c:pt>
                <c:pt idx="40">
                  <c:v>58.12514338070526</c:v>
                </c:pt>
                <c:pt idx="41">
                  <c:v>60.08389819756591</c:v>
                </c:pt>
                <c:pt idx="42">
                  <c:v>61.92432358259585</c:v>
                </c:pt>
                <c:pt idx="43">
                  <c:v>63.65728766759055</c:v>
                </c:pt>
                <c:pt idx="44">
                  <c:v>65.29267795093202</c:v>
                </c:pt>
                <c:pt idx="45">
                  <c:v>66.83945216301925</c:v>
                </c:pt>
                <c:pt idx="46">
                  <c:v>68.30570307054869</c:v>
                </c:pt>
                <c:pt idx="47">
                  <c:v>69.69872943196613</c:v>
                </c:pt>
                <c:pt idx="48">
                  <c:v>71.0251080278109</c:v>
                </c:pt>
                <c:pt idx="49">
                  <c:v>74.66073542617374</c:v>
                </c:pt>
                <c:pt idx="50">
                  <c:v>77.87780935795794</c:v>
                </c:pt>
                <c:pt idx="51">
                  <c:v>80.77333316507976</c:v>
                </c:pt>
                <c:pt idx="52">
                  <c:v>83.41981657950781</c:v>
                </c:pt>
                <c:pt idx="53">
                  <c:v>85.87233392699345</c:v>
                </c:pt>
                <c:pt idx="54">
                  <c:v>90.35667758564963</c:v>
                </c:pt>
                <c:pt idx="55">
                  <c:v>94.4720331166049</c:v>
                </c:pt>
                <c:pt idx="56">
                  <c:v>98.38172716968103</c:v>
                </c:pt>
                <c:pt idx="57">
                  <c:v>102.20345459985232</c:v>
                </c:pt>
                <c:pt idx="58">
                  <c:v>106.02939317674657</c:v>
                </c:pt>
                <c:pt idx="59">
                  <c:v>109.93789482403396</c:v>
                </c:pt>
                <c:pt idx="60">
                  <c:v>114.00063336998147</c:v>
                </c:pt>
                <c:pt idx="61">
                  <c:v>118.28704712007982</c:v>
                </c:pt>
                <c:pt idx="62">
                  <c:v>122.86683593980814</c:v>
                </c:pt>
                <c:pt idx="63">
                  <c:v>127.8105888731217</c:v>
                </c:pt>
                <c:pt idx="64">
                  <c:v>133.1880846106327</c:v>
                </c:pt>
                <c:pt idx="65">
                  <c:v>139.0633762745635</c:v>
                </c:pt>
                <c:pt idx="66">
                  <c:v>145.4856148450824</c:v>
                </c:pt>
                <c:pt idx="67">
                  <c:v>152.47514421558617</c:v>
                </c:pt>
                <c:pt idx="68">
                  <c:v>160.00638384109683</c:v>
                </c:pt>
                <c:pt idx="69">
                  <c:v>167.99261831586284</c:v>
                </c:pt>
                <c:pt idx="70">
                  <c:v>176.28141109901432</c:v>
                </c:pt>
              </c:numCache>
            </c:numRef>
          </c:yVal>
          <c:smooth val="0"/>
        </c:ser>
        <c:ser>
          <c:idx val="6"/>
          <c:order val="2"/>
          <c:tx>
            <c:strRef>
              <c:f>'3-21'!$A$3</c:f>
              <c:strCache>
                <c:ptCount val="1"/>
                <c:pt idx="0">
                  <c:v>3月21日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'3-21'!$B$3:$B$38</c:f>
              <c:strCache>
                <c:ptCount val="36"/>
                <c:pt idx="0">
                  <c:v>0.16666666666666666</c:v>
                </c:pt>
                <c:pt idx="1">
                  <c:v>0.1875</c:v>
                </c:pt>
                <c:pt idx="2">
                  <c:v>0.20833333333333334</c:v>
                </c:pt>
                <c:pt idx="3">
                  <c:v>0.22916666666666669</c:v>
                </c:pt>
                <c:pt idx="4">
                  <c:v>0.25</c:v>
                </c:pt>
                <c:pt idx="5">
                  <c:v>0.2708333333333333</c:v>
                </c:pt>
                <c:pt idx="6">
                  <c:v>0.29166666666666663</c:v>
                </c:pt>
                <c:pt idx="7">
                  <c:v>0.31249999999999994</c:v>
                </c:pt>
                <c:pt idx="8">
                  <c:v>0.33333333333333326</c:v>
                </c:pt>
                <c:pt idx="9">
                  <c:v>0.3541666666666666</c:v>
                </c:pt>
                <c:pt idx="10">
                  <c:v>0.3749999999999999</c:v>
                </c:pt>
                <c:pt idx="11">
                  <c:v>0.3958333333333332</c:v>
                </c:pt>
                <c:pt idx="12">
                  <c:v>0.4166666666666665</c:v>
                </c:pt>
                <c:pt idx="13">
                  <c:v>0.43749999999999983</c:v>
                </c:pt>
                <c:pt idx="14">
                  <c:v>0.45833333333333315</c:v>
                </c:pt>
                <c:pt idx="15">
                  <c:v>0.46874999999999983</c:v>
                </c:pt>
                <c:pt idx="16">
                  <c:v>0.4791666666666665</c:v>
                </c:pt>
                <c:pt idx="17">
                  <c:v>0.4895833333333332</c:v>
                </c:pt>
                <c:pt idx="18">
                  <c:v>0.4999999999999999</c:v>
                </c:pt>
                <c:pt idx="19">
                  <c:v>0.5104166666666665</c:v>
                </c:pt>
                <c:pt idx="20">
                  <c:v>0.5208333333333331</c:v>
                </c:pt>
                <c:pt idx="21">
                  <c:v>0.5312499999999998</c:v>
                </c:pt>
                <c:pt idx="22">
                  <c:v>0.5416666666666664</c:v>
                </c:pt>
                <c:pt idx="23">
                  <c:v>0.552083333333333</c:v>
                </c:pt>
                <c:pt idx="24">
                  <c:v>0.5624999999999997</c:v>
                </c:pt>
                <c:pt idx="25">
                  <c:v>0.583333333333333</c:v>
                </c:pt>
                <c:pt idx="26">
                  <c:v>0.6041666666666664</c:v>
                </c:pt>
                <c:pt idx="27">
                  <c:v>0.6249999999999998</c:v>
                </c:pt>
                <c:pt idx="28">
                  <c:v>0.6458333333333331</c:v>
                </c:pt>
                <c:pt idx="29">
                  <c:v>0.6666666666666665</c:v>
                </c:pt>
                <c:pt idx="30">
                  <c:v>0.6874999999999999</c:v>
                </c:pt>
                <c:pt idx="31">
                  <c:v>0.7083333333333333</c:v>
                </c:pt>
                <c:pt idx="32">
                  <c:v>0.7291666666666666</c:v>
                </c:pt>
                <c:pt idx="33">
                  <c:v>0.75</c:v>
                </c:pt>
                <c:pt idx="34">
                  <c:v>0.7708333333333334</c:v>
                </c:pt>
                <c:pt idx="35">
                  <c:v>0.7916666666666667</c:v>
                </c:pt>
              </c:strCache>
            </c:strRef>
          </c:xVal>
          <c:yVal>
            <c:numRef>
              <c:f>'3-21'!$P$3:$P$38</c:f>
              <c:numCache>
                <c:ptCount val="36"/>
                <c:pt idx="0">
                  <c:v>-107.55508224806304</c:v>
                </c:pt>
                <c:pt idx="1">
                  <c:v>-102.67414292317517</c:v>
                </c:pt>
                <c:pt idx="2">
                  <c:v>-98.09841200680701</c:v>
                </c:pt>
                <c:pt idx="3">
                  <c:v>-93.70970673847245</c:v>
                </c:pt>
                <c:pt idx="4">
                  <c:v>-89.40254202804068</c:v>
                </c:pt>
                <c:pt idx="5">
                  <c:v>-85.07687319875649</c:v>
                </c:pt>
                <c:pt idx="6">
                  <c:v>-80.63111368243386</c:v>
                </c:pt>
                <c:pt idx="7">
                  <c:v>-75.95500375249031</c:v>
                </c:pt>
                <c:pt idx="8">
                  <c:v>-70.92193868405899</c:v>
                </c:pt>
                <c:pt idx="9">
                  <c:v>-65.38073058257142</c:v>
                </c:pt>
                <c:pt idx="10">
                  <c:v>-59.147883650201976</c:v>
                </c:pt>
                <c:pt idx="11">
                  <c:v>-52.00427056572292</c:v>
                </c:pt>
                <c:pt idx="12">
                  <c:v>-43.706212306657264</c:v>
                </c:pt>
                <c:pt idx="13">
                  <c:v>-34.03102858110326</c:v>
                </c:pt>
                <c:pt idx="14">
                  <c:v>-22.882979178316134</c:v>
                </c:pt>
                <c:pt idx="15">
                  <c:v>-16.801411429668825</c:v>
                </c:pt>
                <c:pt idx="16">
                  <c:v>-10.45506357777302</c:v>
                </c:pt>
                <c:pt idx="17">
                  <c:v>-3.932000033534507</c:v>
                </c:pt>
                <c:pt idx="18">
                  <c:v>2.660079472262879</c:v>
                </c:pt>
                <c:pt idx="19">
                  <c:v>9.205310988337008</c:v>
                </c:pt>
                <c:pt idx="20">
                  <c:v>15.593403166300481</c:v>
                </c:pt>
                <c:pt idx="21">
                  <c:v>21.73181582193755</c:v>
                </c:pt>
                <c:pt idx="22">
                  <c:v>27.553319024302326</c:v>
                </c:pt>
                <c:pt idx="23">
                  <c:v>33.017940562493806</c:v>
                </c:pt>
                <c:pt idx="24">
                  <c:v>38.11032596709627</c:v>
                </c:pt>
                <c:pt idx="25">
                  <c:v>47.2081051142078</c:v>
                </c:pt>
                <c:pt idx="26">
                  <c:v>55.01087854402462</c:v>
                </c:pt>
                <c:pt idx="27">
                  <c:v>61.75862868057412</c:v>
                </c:pt>
                <c:pt idx="28">
                  <c:v>67.68808800093151</c:v>
                </c:pt>
                <c:pt idx="29">
                  <c:v>73.00420573200587</c:v>
                </c:pt>
                <c:pt idx="30">
                  <c:v>77.87665851248268</c:v>
                </c:pt>
                <c:pt idx="31">
                  <c:v>82.44571346663999</c:v>
                </c:pt>
                <c:pt idx="32">
                  <c:v>86.83041522352573</c:v>
                </c:pt>
                <c:pt idx="33">
                  <c:v>91.13663873991467</c:v>
                </c:pt>
                <c:pt idx="34">
                  <c:v>95.46450914534668</c:v>
                </c:pt>
                <c:pt idx="35">
                  <c:v>99.91541844168106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'6-21'!$A$3</c:f>
              <c:strCache>
                <c:ptCount val="1"/>
                <c:pt idx="0">
                  <c:v>6月21日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'6-21'!$B$3:$B$73</c:f>
              <c:strCache>
                <c:ptCount val="71"/>
                <c:pt idx="0">
                  <c:v>0.16666666666666666</c:v>
                </c:pt>
                <c:pt idx="1">
                  <c:v>0.1875</c:v>
                </c:pt>
                <c:pt idx="2">
                  <c:v>0.20833333333333334</c:v>
                </c:pt>
                <c:pt idx="3">
                  <c:v>0.22916666666666669</c:v>
                </c:pt>
                <c:pt idx="4">
                  <c:v>0.25</c:v>
                </c:pt>
                <c:pt idx="5">
                  <c:v>0.2708333333333333</c:v>
                </c:pt>
                <c:pt idx="6">
                  <c:v>0.29166666666666663</c:v>
                </c:pt>
                <c:pt idx="7">
                  <c:v>0.31249999999999994</c:v>
                </c:pt>
                <c:pt idx="8">
                  <c:v>0.33333333333333326</c:v>
                </c:pt>
                <c:pt idx="9">
                  <c:v>0.3541666666666666</c:v>
                </c:pt>
                <c:pt idx="10">
                  <c:v>0.3749999999999999</c:v>
                </c:pt>
                <c:pt idx="11">
                  <c:v>0.3958333333333332</c:v>
                </c:pt>
                <c:pt idx="12">
                  <c:v>0.4166666666666665</c:v>
                </c:pt>
                <c:pt idx="13">
                  <c:v>0.43749999999999983</c:v>
                </c:pt>
                <c:pt idx="14">
                  <c:v>0.4479166666666665</c:v>
                </c:pt>
                <c:pt idx="15">
                  <c:v>0.4583333333333332</c:v>
                </c:pt>
                <c:pt idx="16">
                  <c:v>0.4618055555555554</c:v>
                </c:pt>
                <c:pt idx="17">
                  <c:v>0.4652777777777776</c:v>
                </c:pt>
                <c:pt idx="18">
                  <c:v>0.46874999999999983</c:v>
                </c:pt>
                <c:pt idx="19">
                  <c:v>0.47222222222222204</c:v>
                </c:pt>
                <c:pt idx="20">
                  <c:v>0.47569444444444425</c:v>
                </c:pt>
                <c:pt idx="21">
                  <c:v>0.47916666666666646</c:v>
                </c:pt>
                <c:pt idx="22">
                  <c:v>0.4826388888888887</c:v>
                </c:pt>
                <c:pt idx="23">
                  <c:v>0.4861111111111109</c:v>
                </c:pt>
                <c:pt idx="24">
                  <c:v>0.4895833333333331</c:v>
                </c:pt>
                <c:pt idx="25">
                  <c:v>0.4930555555555553</c:v>
                </c:pt>
                <c:pt idx="26">
                  <c:v>0.4965277777777775</c:v>
                </c:pt>
                <c:pt idx="27">
                  <c:v>0.4999999999999997</c:v>
                </c:pt>
                <c:pt idx="28">
                  <c:v>0.503472222222222</c:v>
                </c:pt>
                <c:pt idx="29">
                  <c:v>0.5069444444444442</c:v>
                </c:pt>
                <c:pt idx="30">
                  <c:v>0.5104166666666664</c:v>
                </c:pt>
                <c:pt idx="31">
                  <c:v>0.5138888888888886</c:v>
                </c:pt>
                <c:pt idx="32">
                  <c:v>0.5173611111111108</c:v>
                </c:pt>
                <c:pt idx="33">
                  <c:v>0.520833333333333</c:v>
                </c:pt>
                <c:pt idx="34">
                  <c:v>0.5243055555555552</c:v>
                </c:pt>
                <c:pt idx="35">
                  <c:v>0.5277777777777775</c:v>
                </c:pt>
                <c:pt idx="36">
                  <c:v>0.5312499999999997</c:v>
                </c:pt>
                <c:pt idx="37">
                  <c:v>0.5347222222222219</c:v>
                </c:pt>
                <c:pt idx="38">
                  <c:v>0.5381944444444441</c:v>
                </c:pt>
                <c:pt idx="39">
                  <c:v>0.5416666666666663</c:v>
                </c:pt>
                <c:pt idx="40">
                  <c:v>0.5451388888888885</c:v>
                </c:pt>
                <c:pt idx="41">
                  <c:v>0.5486111111111107</c:v>
                </c:pt>
                <c:pt idx="42">
                  <c:v>0.5520833333333329</c:v>
                </c:pt>
                <c:pt idx="43">
                  <c:v>0.5555555555555551</c:v>
                </c:pt>
                <c:pt idx="44">
                  <c:v>0.5590277777777773</c:v>
                </c:pt>
                <c:pt idx="45">
                  <c:v>0.5624999999999996</c:v>
                </c:pt>
                <c:pt idx="46">
                  <c:v>0.5659722222222218</c:v>
                </c:pt>
                <c:pt idx="47">
                  <c:v>0.569444444444444</c:v>
                </c:pt>
                <c:pt idx="48">
                  <c:v>0.5729166666666662</c:v>
                </c:pt>
                <c:pt idx="49">
                  <c:v>0.5833333333333328</c:v>
                </c:pt>
                <c:pt idx="50">
                  <c:v>0.5937499999999994</c:v>
                </c:pt>
                <c:pt idx="51">
                  <c:v>0.6041666666666661</c:v>
                </c:pt>
                <c:pt idx="52">
                  <c:v>0.6145833333333327</c:v>
                </c:pt>
                <c:pt idx="53">
                  <c:v>0.6249999999999993</c:v>
                </c:pt>
                <c:pt idx="54">
                  <c:v>0.6458333333333327</c:v>
                </c:pt>
                <c:pt idx="55">
                  <c:v>0.6666666666666661</c:v>
                </c:pt>
                <c:pt idx="56">
                  <c:v>0.6874999999999994</c:v>
                </c:pt>
                <c:pt idx="57">
                  <c:v>0.7083333333333328</c:v>
                </c:pt>
                <c:pt idx="58">
                  <c:v>0.7291666666666662</c:v>
                </c:pt>
                <c:pt idx="59">
                  <c:v>0.7499999999999996</c:v>
                </c:pt>
                <c:pt idx="60">
                  <c:v>0.7708333333333329</c:v>
                </c:pt>
                <c:pt idx="61">
                  <c:v>0.7916666666666663</c:v>
                </c:pt>
                <c:pt idx="62">
                  <c:v>0.8124999999999997</c:v>
                </c:pt>
                <c:pt idx="63">
                  <c:v>0.833333333333333</c:v>
                </c:pt>
                <c:pt idx="64">
                  <c:v>0.8541666666666664</c:v>
                </c:pt>
                <c:pt idx="65">
                  <c:v>0.8749999999999998</c:v>
                </c:pt>
                <c:pt idx="66">
                  <c:v>0.8958333333333331</c:v>
                </c:pt>
                <c:pt idx="67">
                  <c:v>0.9166666666666665</c:v>
                </c:pt>
                <c:pt idx="68">
                  <c:v>0.9374999999999999</c:v>
                </c:pt>
                <c:pt idx="69">
                  <c:v>0.9583333333333333</c:v>
                </c:pt>
                <c:pt idx="70">
                  <c:v>0.9791666666666666</c:v>
                </c:pt>
              </c:strCache>
            </c:strRef>
          </c:xVal>
          <c:yVal>
            <c:numRef>
              <c:f>'6-21'!$P$3:$P$73</c:f>
              <c:numCache>
                <c:ptCount val="71"/>
                <c:pt idx="0">
                  <c:v>-124.63900862677131</c:v>
                </c:pt>
                <c:pt idx="1">
                  <c:v>-120.11243333729406</c:v>
                </c:pt>
                <c:pt idx="2">
                  <c:v>-115.88135156208345</c:v>
                </c:pt>
                <c:pt idx="3">
                  <c:v>-111.88196691194565</c:v>
                </c:pt>
                <c:pt idx="4">
                  <c:v>-108.0504106889956</c:v>
                </c:pt>
                <c:pt idx="5">
                  <c:v>-104.3208394753367</c:v>
                </c:pt>
                <c:pt idx="6">
                  <c:v>-100.62167794592756</c:v>
                </c:pt>
                <c:pt idx="7">
                  <c:v>-96.86932700866424</c:v>
                </c:pt>
                <c:pt idx="8">
                  <c:v>-92.9576202203479</c:v>
                </c:pt>
                <c:pt idx="9">
                  <c:v>-88.73926761839493</c:v>
                </c:pt>
                <c:pt idx="10">
                  <c:v>-83.99098661167129</c:v>
                </c:pt>
                <c:pt idx="11">
                  <c:v>-78.34309794568925</c:v>
                </c:pt>
                <c:pt idx="12">
                  <c:v>-71.1268513664987</c:v>
                </c:pt>
                <c:pt idx="13">
                  <c:v>-61.02733193017496</c:v>
                </c:pt>
                <c:pt idx="14">
                  <c:v>-54.13868326575796</c:v>
                </c:pt>
                <c:pt idx="15">
                  <c:v>-45.36802022265754</c:v>
                </c:pt>
                <c:pt idx="16">
                  <c:v>-41.918368858769426</c:v>
                </c:pt>
                <c:pt idx="17">
                  <c:v>-38.16759627589928</c:v>
                </c:pt>
                <c:pt idx="18">
                  <c:v>-34.09771587678627</c:v>
                </c:pt>
                <c:pt idx="19">
                  <c:v>-29.698130566320668</c:v>
                </c:pt>
                <c:pt idx="20">
                  <c:v>-24.969574338579427</c:v>
                </c:pt>
                <c:pt idx="21">
                  <c:v>-19.928304063149678</c:v>
                </c:pt>
                <c:pt idx="22">
                  <c:v>-14.609660910076338</c:v>
                </c:pt>
                <c:pt idx="23">
                  <c:v>-9.069761207794519</c:v>
                </c:pt>
                <c:pt idx="24">
                  <c:v>-3.3840699152080895</c:v>
                </c:pt>
                <c:pt idx="25">
                  <c:v>2.3577833345764727</c:v>
                </c:pt>
                <c:pt idx="26">
                  <c:v>8.060403042625552</c:v>
                </c:pt>
                <c:pt idx="27">
                  <c:v>13.63243994240595</c:v>
                </c:pt>
                <c:pt idx="28">
                  <c:v>18.995405140036326</c:v>
                </c:pt>
                <c:pt idx="29">
                  <c:v>24.089508826248387</c:v>
                </c:pt>
                <c:pt idx="30">
                  <c:v>28.87574047958249</c:v>
                </c:pt>
                <c:pt idx="31">
                  <c:v>33.334652862623685</c:v>
                </c:pt>
                <c:pt idx="32">
                  <c:v>37.46303758596116</c:v>
                </c:pt>
                <c:pt idx="33">
                  <c:v>41.2697687903833</c:v>
                </c:pt>
                <c:pt idx="34">
                  <c:v>44.77177184987971</c:v>
                </c:pt>
                <c:pt idx="35">
                  <c:v>47.99064279021485</c:v>
                </c:pt>
                <c:pt idx="36">
                  <c:v>50.950090865575746</c:v>
                </c:pt>
                <c:pt idx="37">
                  <c:v>53.67416082036185</c:v>
                </c:pt>
                <c:pt idx="38">
                  <c:v>56.186094279813254</c:v>
                </c:pt>
                <c:pt idx="39">
                  <c:v>58.50766868238749</c:v>
                </c:pt>
                <c:pt idx="40">
                  <c:v>60.65886919855686</c:v>
                </c:pt>
                <c:pt idx="41">
                  <c:v>62.657779439806454</c:v>
                </c:pt>
                <c:pt idx="42">
                  <c:v>64.52060747412015</c:v>
                </c:pt>
                <c:pt idx="43">
                  <c:v>66.26178941380529</c:v>
                </c:pt>
                <c:pt idx="44">
                  <c:v>67.89413241197823</c:v>
                </c:pt>
                <c:pt idx="45">
                  <c:v>69.42897288842961</c:v>
                </c:pt>
                <c:pt idx="46">
                  <c:v>70.87633537083525</c:v>
                </c:pt>
                <c:pt idx="47">
                  <c:v>72.24508365700017</c:v>
                </c:pt>
                <c:pt idx="48">
                  <c:v>73.54306005115153</c:v>
                </c:pt>
                <c:pt idx="49">
                  <c:v>77.07799881411457</c:v>
                </c:pt>
                <c:pt idx="50">
                  <c:v>80.18398309711057</c:v>
                </c:pt>
                <c:pt idx="51">
                  <c:v>82.96764158958925</c:v>
                </c:pt>
                <c:pt idx="52">
                  <c:v>85.50624497245163</c:v>
                </c:pt>
                <c:pt idx="53">
                  <c:v>87.85702115358204</c:v>
                </c:pt>
                <c:pt idx="54">
                  <c:v>92.1585884468614</c:v>
                </c:pt>
                <c:pt idx="55">
                  <c:v>96.11716900273484</c:v>
                </c:pt>
                <c:pt idx="56">
                  <c:v>99.89148918565583</c:v>
                </c:pt>
                <c:pt idx="57">
                  <c:v>103.59397704958675</c:v>
                </c:pt>
                <c:pt idx="58">
                  <c:v>107.31165293458966</c:v>
                </c:pt>
                <c:pt idx="59">
                  <c:v>111.11785724556908</c:v>
                </c:pt>
                <c:pt idx="60">
                  <c:v>115.07919773973084</c:v>
                </c:pt>
                <c:pt idx="61">
                  <c:v>119.25972653552938</c:v>
                </c:pt>
                <c:pt idx="62">
                  <c:v>123.7231864112287</c:v>
                </c:pt>
                <c:pt idx="63">
                  <c:v>128.5334830292522</c:v>
                </c:pt>
                <c:pt idx="64">
                  <c:v>133.75305780234734</c:v>
                </c:pt>
                <c:pt idx="65">
                  <c:v>139.4384879669588</c:v>
                </c:pt>
                <c:pt idx="66">
                  <c:v>145.63254943167377</c:v>
                </c:pt>
                <c:pt idx="67">
                  <c:v>152.35248296068926</c:v>
                </c:pt>
                <c:pt idx="68">
                  <c:v>159.57576861233568</c:v>
                </c:pt>
                <c:pt idx="69">
                  <c:v>167.2274442652492</c:v>
                </c:pt>
                <c:pt idx="70">
                  <c:v>175.17571471840705</c:v>
                </c:pt>
              </c:numCache>
            </c:numRef>
          </c:yVal>
          <c:smooth val="0"/>
        </c:ser>
        <c:ser>
          <c:idx val="9"/>
          <c:order val="4"/>
          <c:tx>
            <c:strRef>
              <c:f>'9-23'!$A$3</c:f>
              <c:strCache>
                <c:ptCount val="1"/>
                <c:pt idx="0">
                  <c:v>9月23日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'9-23'!$B$3:$B$44</c:f>
              <c:strCache>
                <c:ptCount val="42"/>
                <c:pt idx="0">
                  <c:v>0.16666666666666666</c:v>
                </c:pt>
                <c:pt idx="1">
                  <c:v>0.1875</c:v>
                </c:pt>
                <c:pt idx="2">
                  <c:v>0.20833333333333334</c:v>
                </c:pt>
                <c:pt idx="3">
                  <c:v>0.22916666666666669</c:v>
                </c:pt>
                <c:pt idx="4">
                  <c:v>0.25</c:v>
                </c:pt>
                <c:pt idx="5">
                  <c:v>0.2708333333333333</c:v>
                </c:pt>
                <c:pt idx="6">
                  <c:v>0.29166666666666663</c:v>
                </c:pt>
                <c:pt idx="7">
                  <c:v>0.31249999999999994</c:v>
                </c:pt>
                <c:pt idx="8">
                  <c:v>0.33333333333333326</c:v>
                </c:pt>
                <c:pt idx="9">
                  <c:v>0.3541666666666666</c:v>
                </c:pt>
                <c:pt idx="10">
                  <c:v>0.3749999999999999</c:v>
                </c:pt>
                <c:pt idx="11">
                  <c:v>0.3958333333333332</c:v>
                </c:pt>
                <c:pt idx="12">
                  <c:v>0.4166666666666665</c:v>
                </c:pt>
                <c:pt idx="13">
                  <c:v>0.43749999999999983</c:v>
                </c:pt>
                <c:pt idx="14">
                  <c:v>0.45833333333333315</c:v>
                </c:pt>
                <c:pt idx="15">
                  <c:v>0.46874999999999983</c:v>
                </c:pt>
                <c:pt idx="16">
                  <c:v>0.4791666666666665</c:v>
                </c:pt>
                <c:pt idx="17">
                  <c:v>0.4895833333333332</c:v>
                </c:pt>
                <c:pt idx="18">
                  <c:v>0.4999999999999999</c:v>
                </c:pt>
                <c:pt idx="19">
                  <c:v>0.5104166666666665</c:v>
                </c:pt>
                <c:pt idx="20">
                  <c:v>0.5208333333333331</c:v>
                </c:pt>
                <c:pt idx="21">
                  <c:v>0.5312499999999998</c:v>
                </c:pt>
                <c:pt idx="22">
                  <c:v>0.5416666666666664</c:v>
                </c:pt>
                <c:pt idx="23">
                  <c:v>0.552083333333333</c:v>
                </c:pt>
                <c:pt idx="24">
                  <c:v>0.5624999999999997</c:v>
                </c:pt>
                <c:pt idx="25">
                  <c:v>0.583333333333333</c:v>
                </c:pt>
                <c:pt idx="26">
                  <c:v>0.6041666666666664</c:v>
                </c:pt>
                <c:pt idx="27">
                  <c:v>0.6249999999999998</c:v>
                </c:pt>
                <c:pt idx="28">
                  <c:v>0.6458333333333331</c:v>
                </c:pt>
                <c:pt idx="29">
                  <c:v>0.6666666666666665</c:v>
                </c:pt>
                <c:pt idx="30">
                  <c:v>0.6874999999999999</c:v>
                </c:pt>
                <c:pt idx="31">
                  <c:v>0.7083333333333333</c:v>
                </c:pt>
                <c:pt idx="32">
                  <c:v>0.7291666666666666</c:v>
                </c:pt>
                <c:pt idx="33">
                  <c:v>0.75</c:v>
                </c:pt>
                <c:pt idx="34">
                  <c:v>0.7708333333333334</c:v>
                </c:pt>
                <c:pt idx="35">
                  <c:v>0.7916666666666667</c:v>
                </c:pt>
                <c:pt idx="36">
                  <c:v>0.8125000000000001</c:v>
                </c:pt>
                <c:pt idx="37">
                  <c:v>0.8333333333333335</c:v>
                </c:pt>
                <c:pt idx="38">
                  <c:v>0.8541666666666669</c:v>
                </c:pt>
                <c:pt idx="39">
                  <c:v>0.8750000000000002</c:v>
                </c:pt>
                <c:pt idx="40">
                  <c:v>0.8958333333333336</c:v>
                </c:pt>
                <c:pt idx="41">
                  <c:v>0.916666666666667</c:v>
                </c:pt>
              </c:strCache>
            </c:strRef>
          </c:xVal>
          <c:yVal>
            <c:numRef>
              <c:f>'9-23'!$P$3:$P$44</c:f>
              <c:numCache>
                <c:ptCount val="42"/>
                <c:pt idx="0">
                  <c:v>-104.58226238741105</c:v>
                </c:pt>
                <c:pt idx="1">
                  <c:v>-99.88082105595309</c:v>
                </c:pt>
                <c:pt idx="2">
                  <c:v>-95.41959608765076</c:v>
                </c:pt>
                <c:pt idx="3">
                  <c:v>-91.08749973947862</c:v>
                </c:pt>
                <c:pt idx="4">
                  <c:v>-86.78258717142111</c:v>
                </c:pt>
                <c:pt idx="5">
                  <c:v>-82.4049211437834</c:v>
                </c:pt>
                <c:pt idx="6">
                  <c:v>-77.84958680491997</c:v>
                </c:pt>
                <c:pt idx="7">
                  <c:v>-72.99942410918015</c:v>
                </c:pt>
                <c:pt idx="8">
                  <c:v>-67.71725238565216</c:v>
                </c:pt>
                <c:pt idx="9">
                  <c:v>-61.83805949453005</c:v>
                </c:pt>
                <c:pt idx="10">
                  <c:v>-55.163459171625185</c:v>
                </c:pt>
                <c:pt idx="11">
                  <c:v>-47.46492565557923</c:v>
                </c:pt>
                <c:pt idx="12">
                  <c:v>-38.51021248446177</c:v>
                </c:pt>
                <c:pt idx="13">
                  <c:v>-28.13631335535828</c:v>
                </c:pt>
                <c:pt idx="14">
                  <c:v>-16.38396663261118</c:v>
                </c:pt>
                <c:pt idx="15">
                  <c:v>-10.097507581304525</c:v>
                </c:pt>
                <c:pt idx="16">
                  <c:v>-3.6442766372556408</c:v>
                </c:pt>
                <c:pt idx="17">
                  <c:v>2.871326489257496</c:v>
                </c:pt>
                <c:pt idx="18">
                  <c:v>9.33768727013409</c:v>
                </c:pt>
                <c:pt idx="19">
                  <c:v>15.648906161014025</c:v>
                </c:pt>
                <c:pt idx="20">
                  <c:v>21.716168512964042</c:v>
                </c:pt>
                <c:pt idx="21">
                  <c:v>27.47478062453183</c:v>
                </c:pt>
                <c:pt idx="22">
                  <c:v>32.88599123598519</c:v>
                </c:pt>
                <c:pt idx="23">
                  <c:v>37.934544416133065</c:v>
                </c:pt>
                <c:pt idx="24">
                  <c:v>42.62380890629866</c:v>
                </c:pt>
                <c:pt idx="25">
                  <c:v>50.99844993653126</c:v>
                </c:pt>
                <c:pt idx="26">
                  <c:v>58.21640580967129</c:v>
                </c:pt>
                <c:pt idx="27">
                  <c:v>64.51391620254506</c:v>
                </c:pt>
                <c:pt idx="28">
                  <c:v>70.10765871809454</c:v>
                </c:pt>
                <c:pt idx="29">
                  <c:v>75.18097024476711</c:v>
                </c:pt>
                <c:pt idx="30">
                  <c:v>79.885695601501</c:v>
                </c:pt>
                <c:pt idx="31">
                  <c:v>84.34920915383229</c:v>
                </c:pt>
                <c:pt idx="32">
                  <c:v>88.68234788946566</c:v>
                </c:pt>
                <c:pt idx="33">
                  <c:v>92.98696363543714</c:v>
                </c:pt>
                <c:pt idx="34">
                  <c:v>97.3630189219023</c:v>
                </c:pt>
                <c:pt idx="35">
                  <c:v>101.91558301315398</c:v>
                </c:pt>
                <c:pt idx="36">
                  <c:v>106.76216407676304</c:v>
                </c:pt>
                <c:pt idx="37">
                  <c:v>112.04062293374336</c:v>
                </c:pt>
                <c:pt idx="38">
                  <c:v>117.91723243654903</c:v>
                </c:pt>
                <c:pt idx="39">
                  <c:v>124.59261961330097</c:v>
                </c:pt>
                <c:pt idx="40">
                  <c:v>132.2990629339905</c:v>
                </c:pt>
                <c:pt idx="41">
                  <c:v>141.27445721153987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'12-22'!$A$3</c:f>
              <c:strCache>
                <c:ptCount val="1"/>
                <c:pt idx="0">
                  <c:v>12月22日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'12-22'!$B$3:$B$38</c:f>
              <c:strCache>
                <c:ptCount val="36"/>
                <c:pt idx="0">
                  <c:v>0.16666666666666666</c:v>
                </c:pt>
                <c:pt idx="1">
                  <c:v>0.1875</c:v>
                </c:pt>
                <c:pt idx="2">
                  <c:v>0.20833333333333334</c:v>
                </c:pt>
                <c:pt idx="3">
                  <c:v>0.22916666666666669</c:v>
                </c:pt>
                <c:pt idx="4">
                  <c:v>0.25</c:v>
                </c:pt>
                <c:pt idx="5">
                  <c:v>0.2708333333333333</c:v>
                </c:pt>
                <c:pt idx="6">
                  <c:v>0.29166666666666663</c:v>
                </c:pt>
                <c:pt idx="7">
                  <c:v>0.31249999999999994</c:v>
                </c:pt>
                <c:pt idx="8">
                  <c:v>0.33333333333333326</c:v>
                </c:pt>
                <c:pt idx="9">
                  <c:v>0.3541666666666666</c:v>
                </c:pt>
                <c:pt idx="10">
                  <c:v>0.3749999999999999</c:v>
                </c:pt>
                <c:pt idx="11">
                  <c:v>0.3958333333333332</c:v>
                </c:pt>
                <c:pt idx="12">
                  <c:v>0.4166666666666665</c:v>
                </c:pt>
                <c:pt idx="13">
                  <c:v>0.43749999999999983</c:v>
                </c:pt>
                <c:pt idx="14">
                  <c:v>0.45833333333333315</c:v>
                </c:pt>
                <c:pt idx="15">
                  <c:v>0.46874999999999983</c:v>
                </c:pt>
                <c:pt idx="16">
                  <c:v>0.4791666666666665</c:v>
                </c:pt>
                <c:pt idx="17">
                  <c:v>0.4895833333333332</c:v>
                </c:pt>
                <c:pt idx="18">
                  <c:v>0.4999999999999999</c:v>
                </c:pt>
                <c:pt idx="19">
                  <c:v>0.5104166666666665</c:v>
                </c:pt>
                <c:pt idx="20">
                  <c:v>0.5208333333333331</c:v>
                </c:pt>
                <c:pt idx="21">
                  <c:v>0.5312499999999998</c:v>
                </c:pt>
                <c:pt idx="22">
                  <c:v>0.5416666666666664</c:v>
                </c:pt>
                <c:pt idx="23">
                  <c:v>0.552083333333333</c:v>
                </c:pt>
                <c:pt idx="24">
                  <c:v>0.5624999999999997</c:v>
                </c:pt>
                <c:pt idx="25">
                  <c:v>0.583333333333333</c:v>
                </c:pt>
                <c:pt idx="26">
                  <c:v>0.6041666666666664</c:v>
                </c:pt>
                <c:pt idx="27">
                  <c:v>0.6249999999999998</c:v>
                </c:pt>
                <c:pt idx="28">
                  <c:v>0.6458333333333331</c:v>
                </c:pt>
                <c:pt idx="29">
                  <c:v>0.6666666666666665</c:v>
                </c:pt>
                <c:pt idx="30">
                  <c:v>0.6874999999999999</c:v>
                </c:pt>
                <c:pt idx="31">
                  <c:v>0.7083333333333333</c:v>
                </c:pt>
                <c:pt idx="32">
                  <c:v>0.7291666666666666</c:v>
                </c:pt>
                <c:pt idx="33">
                  <c:v>0.75</c:v>
                </c:pt>
                <c:pt idx="34">
                  <c:v>0.7708333333333334</c:v>
                </c:pt>
                <c:pt idx="35">
                  <c:v>0.7916666666666667</c:v>
                </c:pt>
              </c:strCache>
            </c:strRef>
          </c:xVal>
          <c:yVal>
            <c:numRef>
              <c:f>'12-22'!$P$3:$P$38</c:f>
              <c:numCache>
                <c:ptCount val="36"/>
                <c:pt idx="0">
                  <c:v>-83.55990360092036</c:v>
                </c:pt>
                <c:pt idx="1">
                  <c:v>-79.7941111522776</c:v>
                </c:pt>
                <c:pt idx="2">
                  <c:v>-76.09170859374818</c:v>
                </c:pt>
                <c:pt idx="3">
                  <c:v>-72.36721867986742</c:v>
                </c:pt>
                <c:pt idx="4">
                  <c:v>-68.54806577790774</c:v>
                </c:pt>
                <c:pt idx="5">
                  <c:v>-64.56793488417398</c:v>
                </c:pt>
                <c:pt idx="6">
                  <c:v>-60.362787095711255</c:v>
                </c:pt>
                <c:pt idx="7">
                  <c:v>-55.868768448703584</c:v>
                </c:pt>
                <c:pt idx="8">
                  <c:v>-51.02190612961881</c:v>
                </c:pt>
                <c:pt idx="9">
                  <c:v>-45.75995660785227</c:v>
                </c:pt>
                <c:pt idx="10">
                  <c:v>-40.02710434073799</c:v>
                </c:pt>
                <c:pt idx="11">
                  <c:v>-33.78226460404729</c:v>
                </c:pt>
                <c:pt idx="12">
                  <c:v>-27.011160488841593</c:v>
                </c:pt>
                <c:pt idx="13">
                  <c:v>-19.740660691459286</c:v>
                </c:pt>
                <c:pt idx="14">
                  <c:v>-12.05104816724777</c:v>
                </c:pt>
                <c:pt idx="15">
                  <c:v>-8.08987418670352</c:v>
                </c:pt>
                <c:pt idx="16">
                  <c:v>-4.079293985963012</c:v>
                </c:pt>
                <c:pt idx="17">
                  <c:v>-0.04330706983671486</c:v>
                </c:pt>
                <c:pt idx="18">
                  <c:v>3.992951379928077</c:v>
                </c:pt>
                <c:pt idx="19">
                  <c:v>8.004333911554369</c:v>
                </c:pt>
                <c:pt idx="20">
                  <c:v>11.96680553022719</c:v>
                </c:pt>
                <c:pt idx="21">
                  <c:v>15.858450542066118</c:v>
                </c:pt>
                <c:pt idx="22">
                  <c:v>19.660265075527896</c:v>
                </c:pt>
                <c:pt idx="23">
                  <c:v>23.35667781000024</c:v>
                </c:pt>
                <c:pt idx="24">
                  <c:v>26.935785779192482</c:v>
                </c:pt>
                <c:pt idx="25">
                  <c:v>33.71247154665655</c:v>
                </c:pt>
                <c:pt idx="26">
                  <c:v>39.962936906705394</c:v>
                </c:pt>
                <c:pt idx="27">
                  <c:v>45.70109505591387</c:v>
                </c:pt>
                <c:pt idx="28">
                  <c:v>50.967813625910736</c:v>
                </c:pt>
                <c:pt idx="29">
                  <c:v>55.81880124891829</c:v>
                </c:pt>
                <c:pt idx="30">
                  <c:v>60.316263295704125</c:v>
                </c:pt>
                <c:pt idx="31">
                  <c:v>64.5241682255983</c:v>
                </c:pt>
                <c:pt idx="32">
                  <c:v>68.50637303897328</c:v>
                </c:pt>
                <c:pt idx="33">
                  <c:v>72.32690666564162</c:v>
                </c:pt>
                <c:pt idx="34">
                  <c:v>76.05204236243652</c:v>
                </c:pt>
                <c:pt idx="35">
                  <c:v>79.75425933284741</c:v>
                </c:pt>
              </c:numCache>
            </c:numRef>
          </c:yVal>
          <c:smooth val="0"/>
        </c:ser>
        <c:axId val="7585520"/>
        <c:axId val="1160817"/>
      </c:scatterChart>
      <c:valAx>
        <c:axId val="7585520"/>
        <c:scaling>
          <c:orientation val="minMax"/>
          <c:max val="0.833333333333333"/>
          <c:min val="0.16666666666666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h:mm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0817"/>
        <c:crossesAt val="-180"/>
        <c:crossBetween val="midCat"/>
        <c:dispUnits/>
        <c:majorUnit val="0.041666666666666664"/>
        <c:minorUnit val="0.0208333333333333"/>
      </c:valAx>
      <c:valAx>
        <c:axId val="1160817"/>
        <c:scaling>
          <c:orientation val="minMax"/>
          <c:max val="120"/>
          <c:min val="-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太陽方位（度、南＝0度）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85520"/>
        <c:crosses val="autoZero"/>
        <c:crossBetween val="midCat"/>
        <c:dispUnits/>
        <c:majorUnit val="3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775"/>
          <c:y val="0.0705"/>
          <c:w val="0.18"/>
          <c:h val="0.334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1076325</xdr:colOff>
      <xdr:row>5</xdr:row>
      <xdr:rowOff>85725</xdr:rowOff>
    </xdr:from>
    <xdr:to>
      <xdr:col>9</xdr:col>
      <xdr:colOff>238125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3076575" y="942975"/>
        <a:ext cx="57150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1438275</xdr:colOff>
      <xdr:row>23</xdr:row>
      <xdr:rowOff>57150</xdr:rowOff>
    </xdr:from>
    <xdr:ext cx="876300" cy="209550"/>
    <xdr:sp>
      <xdr:nvSpPr>
        <xdr:cNvPr id="2" name="TextBox 2"/>
        <xdr:cNvSpPr txBox="1">
          <a:spLocks noChangeArrowheads="1"/>
        </xdr:cNvSpPr>
      </xdr:nvSpPr>
      <xdr:spPr>
        <a:xfrm>
          <a:off x="7058025" y="4000500"/>
          <a:ext cx="876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環水平アーク</a:t>
          </a:r>
        </a:p>
      </xdr:txBody>
    </xdr:sp>
    <xdr:clientData/>
  </xdr:oneCellAnchor>
  <xdr:oneCellAnchor>
    <xdr:from>
      <xdr:col>4</xdr:col>
      <xdr:colOff>314325</xdr:colOff>
      <xdr:row>8</xdr:row>
      <xdr:rowOff>114300</xdr:rowOff>
    </xdr:from>
    <xdr:ext cx="876300" cy="209550"/>
    <xdr:sp>
      <xdr:nvSpPr>
        <xdr:cNvPr id="3" name="TextBox 3"/>
        <xdr:cNvSpPr txBox="1">
          <a:spLocks noChangeArrowheads="1"/>
        </xdr:cNvSpPr>
      </xdr:nvSpPr>
      <xdr:spPr>
        <a:xfrm>
          <a:off x="4562475" y="1485900"/>
          <a:ext cx="876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環天頂アーク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76200</xdr:rowOff>
    </xdr:from>
    <xdr:to>
      <xdr:col>7</xdr:col>
      <xdr:colOff>647700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0" y="590550"/>
        <a:ext cx="60674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37</xdr:row>
      <xdr:rowOff>133350</xdr:rowOff>
    </xdr:from>
    <xdr:to>
      <xdr:col>7</xdr:col>
      <xdr:colOff>676275</xdr:colOff>
      <xdr:row>63</xdr:row>
      <xdr:rowOff>0</xdr:rowOff>
    </xdr:to>
    <xdr:graphicFrame>
      <xdr:nvGraphicFramePr>
        <xdr:cNvPr id="2" name="Chart 2"/>
        <xdr:cNvGraphicFramePr/>
      </xdr:nvGraphicFramePr>
      <xdr:xfrm>
        <a:off x="76200" y="6477000"/>
        <a:ext cx="601980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67</xdr:row>
      <xdr:rowOff>85725</xdr:rowOff>
    </xdr:from>
    <xdr:to>
      <xdr:col>7</xdr:col>
      <xdr:colOff>647700</xdr:colOff>
      <xdr:row>89</xdr:row>
      <xdr:rowOff>47625</xdr:rowOff>
    </xdr:to>
    <xdr:graphicFrame>
      <xdr:nvGraphicFramePr>
        <xdr:cNvPr id="3" name="Chart 5"/>
        <xdr:cNvGraphicFramePr/>
      </xdr:nvGraphicFramePr>
      <xdr:xfrm>
        <a:off x="0" y="11572875"/>
        <a:ext cx="6067425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11.plala.or.jp/seagate/glossary/index.html" TargetMode="External" /><Relationship Id="rId2" Type="http://schemas.openxmlformats.org/officeDocument/2006/relationships/hyperlink" Target="http://www11.plala.or.jp/seagate/glossary/index.html" TargetMode="Externa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workbookViewId="0" topLeftCell="E4">
      <selection activeCell="K21" sqref="K21"/>
    </sheetView>
  </sheetViews>
  <sheetFormatPr defaultColWidth="9.00390625" defaultRowHeight="13.5"/>
  <cols>
    <col min="1" max="1" width="17.25390625" style="0" bestFit="1" customWidth="1"/>
    <col min="3" max="3" width="20.50390625" style="0" bestFit="1" customWidth="1"/>
    <col min="7" max="7" width="20.50390625" style="0" bestFit="1" customWidth="1"/>
  </cols>
  <sheetData>
    <row r="1" spans="1:2" ht="13.5">
      <c r="A1" t="s">
        <v>74</v>
      </c>
      <c r="B1">
        <v>1.309</v>
      </c>
    </row>
    <row r="2" spans="1:13" ht="13.5">
      <c r="A2" t="s">
        <v>73</v>
      </c>
      <c r="B2" t="s">
        <v>78</v>
      </c>
      <c r="C2" t="s">
        <v>75</v>
      </c>
      <c r="D2" t="s">
        <v>4</v>
      </c>
      <c r="E2" t="s">
        <v>76</v>
      </c>
      <c r="G2" t="s">
        <v>77</v>
      </c>
      <c r="H2" t="s">
        <v>4</v>
      </c>
      <c r="I2" t="s">
        <v>76</v>
      </c>
      <c r="K2">
        <v>0</v>
      </c>
      <c r="L2">
        <v>0</v>
      </c>
      <c r="M2">
        <v>45.8</v>
      </c>
    </row>
    <row r="3" spans="1:13" ht="13.5">
      <c r="A3">
        <v>57.63</v>
      </c>
      <c r="B3">
        <f aca="true" t="shared" si="0" ref="B3:B34">A3/180*PI()</f>
        <v>1.0058332479243322</v>
      </c>
      <c r="C3" t="e">
        <f aca="true" t="shared" si="1" ref="C3:C45">PI()/2-ASIN($B$1*COS(ASIN(SIN(B3)/$B$1)))</f>
        <v>#NUM!</v>
      </c>
      <c r="D3" t="e">
        <f aca="true" t="shared" si="2" ref="D3:D45">C3/PI()*180</f>
        <v>#NUM!</v>
      </c>
      <c r="E3" t="e">
        <f aca="true" t="shared" si="3" ref="E3:E45">A3-D3</f>
        <v>#NUM!</v>
      </c>
      <c r="K3">
        <v>45</v>
      </c>
      <c r="L3">
        <v>45</v>
      </c>
      <c r="M3">
        <v>45.8</v>
      </c>
    </row>
    <row r="4" spans="1:13" ht="13.5">
      <c r="A4">
        <f aca="true" t="shared" si="4" ref="A4:A9">A3+0.01</f>
        <v>57.64</v>
      </c>
      <c r="B4">
        <f t="shared" si="0"/>
        <v>1.0060077808495316</v>
      </c>
      <c r="C4">
        <f t="shared" si="1"/>
        <v>0.006334591024326652</v>
      </c>
      <c r="D4">
        <f t="shared" si="2"/>
        <v>0.36294533063537016</v>
      </c>
      <c r="E4">
        <f t="shared" si="3"/>
        <v>57.27705466936463</v>
      </c>
      <c r="K4">
        <v>90</v>
      </c>
      <c r="L4">
        <v>90</v>
      </c>
      <c r="M4">
        <v>45.8</v>
      </c>
    </row>
    <row r="5" spans="1:5" ht="13.5">
      <c r="A5">
        <f t="shared" si="4"/>
        <v>57.65</v>
      </c>
      <c r="B5">
        <f t="shared" si="0"/>
        <v>1.006182313774731</v>
      </c>
      <c r="C5">
        <f t="shared" si="1"/>
        <v>0.01406928405997565</v>
      </c>
      <c r="D5">
        <f t="shared" si="2"/>
        <v>0.8061105974072885</v>
      </c>
      <c r="E5">
        <f t="shared" si="3"/>
        <v>56.84388940259271</v>
      </c>
    </row>
    <row r="6" spans="1:5" ht="13.5">
      <c r="A6">
        <f t="shared" si="4"/>
        <v>57.66</v>
      </c>
      <c r="B6">
        <f t="shared" si="0"/>
        <v>1.0063568466999302</v>
      </c>
      <c r="C6">
        <f t="shared" si="1"/>
        <v>0.018861416412324195</v>
      </c>
      <c r="D6">
        <f t="shared" si="2"/>
        <v>1.0806795560649594</v>
      </c>
      <c r="E6">
        <f t="shared" si="3"/>
        <v>56.57932044393504</v>
      </c>
    </row>
    <row r="7" spans="1:5" ht="13.5">
      <c r="A7">
        <f t="shared" si="4"/>
        <v>57.669999999999995</v>
      </c>
      <c r="B7">
        <f t="shared" si="0"/>
        <v>1.0065313796251296</v>
      </c>
      <c r="C7">
        <f t="shared" si="1"/>
        <v>0.022661682319381038</v>
      </c>
      <c r="D7">
        <f t="shared" si="2"/>
        <v>1.298418753566772</v>
      </c>
      <c r="E7">
        <f t="shared" si="3"/>
        <v>56.37158124643322</v>
      </c>
    </row>
    <row r="8" spans="1:5" ht="13.5">
      <c r="A8">
        <f t="shared" si="4"/>
        <v>57.67999999999999</v>
      </c>
      <c r="B8">
        <f t="shared" si="0"/>
        <v>1.0067059125503293</v>
      </c>
      <c r="C8">
        <f t="shared" si="1"/>
        <v>0.02591025241273459</v>
      </c>
      <c r="D8">
        <f t="shared" si="2"/>
        <v>1.4845481093683506</v>
      </c>
      <c r="E8">
        <f t="shared" si="3"/>
        <v>56.195451890631645</v>
      </c>
    </row>
    <row r="9" spans="1:5" ht="13.5">
      <c r="A9">
        <f t="shared" si="4"/>
        <v>57.68999999999999</v>
      </c>
      <c r="B9">
        <f t="shared" si="0"/>
        <v>1.0068804454755285</v>
      </c>
      <c r="C9">
        <f t="shared" si="1"/>
        <v>0.028794461437046115</v>
      </c>
      <c r="D9">
        <f t="shared" si="2"/>
        <v>1.649801113694946</v>
      </c>
      <c r="E9">
        <f t="shared" si="3"/>
        <v>56.04019888630504</v>
      </c>
    </row>
    <row r="10" spans="1:5" ht="13.5">
      <c r="A10">
        <f>57.7</f>
        <v>57.7</v>
      </c>
      <c r="B10">
        <f t="shared" si="0"/>
        <v>1.0070549784007283</v>
      </c>
      <c r="C10">
        <f t="shared" si="1"/>
        <v>0.031414826282234465</v>
      </c>
      <c r="D10">
        <f t="shared" si="2"/>
        <v>1.7999369601086896</v>
      </c>
      <c r="E10">
        <f t="shared" si="3"/>
        <v>55.900063039891315</v>
      </c>
    </row>
    <row r="11" spans="1:5" ht="13.5">
      <c r="A11">
        <f>A10+0.1</f>
        <v>57.800000000000004</v>
      </c>
      <c r="B11">
        <f t="shared" si="0"/>
        <v>1.0088003076527225</v>
      </c>
      <c r="C11">
        <f t="shared" si="1"/>
        <v>0.05063659870664328</v>
      </c>
      <c r="D11">
        <f t="shared" si="2"/>
        <v>2.901263394788263</v>
      </c>
      <c r="E11">
        <f t="shared" si="3"/>
        <v>54.89873660521174</v>
      </c>
    </row>
    <row r="12" spans="1:5" ht="13.5">
      <c r="A12">
        <f>A11+0.1</f>
        <v>57.900000000000006</v>
      </c>
      <c r="B12">
        <f t="shared" si="0"/>
        <v>1.010545636904717</v>
      </c>
      <c r="C12">
        <f t="shared" si="1"/>
        <v>0.06434485567381953</v>
      </c>
      <c r="D12">
        <f t="shared" si="2"/>
        <v>3.686688663488268</v>
      </c>
      <c r="E12">
        <f t="shared" si="3"/>
        <v>54.21331133651174</v>
      </c>
    </row>
    <row r="13" spans="1:5" ht="13.5">
      <c r="A13">
        <v>58</v>
      </c>
      <c r="B13">
        <f t="shared" si="0"/>
        <v>1.0122909661567112</v>
      </c>
      <c r="C13">
        <f t="shared" si="1"/>
        <v>0.07560062105857601</v>
      </c>
      <c r="D13">
        <f t="shared" si="2"/>
        <v>4.331596515224259</v>
      </c>
      <c r="E13">
        <f t="shared" si="3"/>
        <v>53.66840348477574</v>
      </c>
    </row>
    <row r="14" spans="1:5" ht="13.5">
      <c r="A14">
        <v>59</v>
      </c>
      <c r="B14">
        <f t="shared" si="0"/>
        <v>1.0297442586766543</v>
      </c>
      <c r="C14">
        <f t="shared" si="1"/>
        <v>0.14631165609070296</v>
      </c>
      <c r="D14">
        <f t="shared" si="2"/>
        <v>8.383040387566846</v>
      </c>
      <c r="E14">
        <f t="shared" si="3"/>
        <v>50.616959612433156</v>
      </c>
    </row>
    <row r="15" spans="1:5" ht="13.5">
      <c r="A15">
        <v>60</v>
      </c>
      <c r="B15">
        <f t="shared" si="0"/>
        <v>1.0471975511965976</v>
      </c>
      <c r="C15">
        <f t="shared" si="1"/>
        <v>0.19228211776632675</v>
      </c>
      <c r="D15">
        <f t="shared" si="2"/>
        <v>11.016953823847986</v>
      </c>
      <c r="E15">
        <f t="shared" si="3"/>
        <v>48.983046176152016</v>
      </c>
    </row>
    <row r="16" spans="1:5" ht="13.5">
      <c r="A16">
        <v>61</v>
      </c>
      <c r="B16">
        <f t="shared" si="0"/>
        <v>1.064650843716541</v>
      </c>
      <c r="C16">
        <f t="shared" si="1"/>
        <v>0.22888221372027373</v>
      </c>
      <c r="D16">
        <f t="shared" si="2"/>
        <v>13.113984851782991</v>
      </c>
      <c r="E16">
        <f t="shared" si="3"/>
        <v>47.88601514821701</v>
      </c>
    </row>
    <row r="17" spans="1:5" ht="13.5">
      <c r="A17">
        <v>62</v>
      </c>
      <c r="B17">
        <f t="shared" si="0"/>
        <v>1.0821041362364843</v>
      </c>
      <c r="C17">
        <f t="shared" si="1"/>
        <v>0.26005039318042855</v>
      </c>
      <c r="D17">
        <f t="shared" si="2"/>
        <v>14.8997899899562</v>
      </c>
      <c r="E17">
        <f t="shared" si="3"/>
        <v>47.100210010043796</v>
      </c>
    </row>
    <row r="18" spans="1:5" ht="13.5">
      <c r="A18">
        <v>63</v>
      </c>
      <c r="B18">
        <f t="shared" si="0"/>
        <v>1.0995574287564276</v>
      </c>
      <c r="C18">
        <f t="shared" si="1"/>
        <v>0.28751430063886274</v>
      </c>
      <c r="D18">
        <f t="shared" si="2"/>
        <v>16.473355976262344</v>
      </c>
      <c r="E18">
        <f t="shared" si="3"/>
        <v>46.52664402373766</v>
      </c>
    </row>
    <row r="19" spans="1:5" ht="13.5">
      <c r="A19">
        <v>64</v>
      </c>
      <c r="B19">
        <f t="shared" si="0"/>
        <v>1.117010721276371</v>
      </c>
      <c r="C19">
        <f t="shared" si="1"/>
        <v>0.31221155212026197</v>
      </c>
      <c r="D19">
        <f t="shared" si="2"/>
        <v>17.88840425171974</v>
      </c>
      <c r="E19">
        <f t="shared" si="3"/>
        <v>46.11159574828026</v>
      </c>
    </row>
    <row r="20" spans="1:5" ht="13.5">
      <c r="A20">
        <v>65</v>
      </c>
      <c r="B20">
        <f t="shared" si="0"/>
        <v>1.1344640137963142</v>
      </c>
      <c r="C20">
        <f t="shared" si="1"/>
        <v>0.33471589456710893</v>
      </c>
      <c r="D20">
        <f t="shared" si="2"/>
        <v>19.177808094641183</v>
      </c>
      <c r="E20">
        <f t="shared" si="3"/>
        <v>45.82219190535882</v>
      </c>
    </row>
    <row r="21" spans="1:5" ht="13.5">
      <c r="A21">
        <v>66</v>
      </c>
      <c r="B21">
        <f t="shared" si="0"/>
        <v>1.1519173063162573</v>
      </c>
      <c r="C21">
        <f t="shared" si="1"/>
        <v>0.35540672294808195</v>
      </c>
      <c r="D21">
        <f t="shared" si="2"/>
        <v>20.363305235500437</v>
      </c>
      <c r="E21">
        <f t="shared" si="3"/>
        <v>45.636694764499566</v>
      </c>
    </row>
    <row r="22" spans="1:5" ht="13.5">
      <c r="A22">
        <v>67</v>
      </c>
      <c r="B22">
        <f t="shared" si="0"/>
        <v>1.1693705988362009</v>
      </c>
      <c r="C22">
        <f t="shared" si="1"/>
        <v>0.37454883829039676</v>
      </c>
      <c r="D22">
        <f t="shared" si="2"/>
        <v>21.4600676555677</v>
      </c>
      <c r="E22">
        <f t="shared" si="3"/>
        <v>45.5399323444323</v>
      </c>
    </row>
    <row r="23" spans="1:5" ht="13.5">
      <c r="A23">
        <v>68</v>
      </c>
      <c r="B23">
        <f t="shared" si="0"/>
        <v>1.186823891356144</v>
      </c>
      <c r="C23">
        <f t="shared" si="1"/>
        <v>0.3923344928427066</v>
      </c>
      <c r="D23">
        <f t="shared" si="2"/>
        <v>22.479110597292692</v>
      </c>
      <c r="E23">
        <f t="shared" si="3"/>
        <v>45.52088940270731</v>
      </c>
    </row>
    <row r="24" spans="1:5" ht="13.5">
      <c r="A24">
        <v>69</v>
      </c>
      <c r="B24">
        <f t="shared" si="0"/>
        <v>1.2042771838760875</v>
      </c>
      <c r="C24">
        <f t="shared" si="1"/>
        <v>0.40890747025550644</v>
      </c>
      <c r="D24">
        <f t="shared" si="2"/>
        <v>23.42867225701177</v>
      </c>
      <c r="E24">
        <f t="shared" si="3"/>
        <v>45.57132774298823</v>
      </c>
    </row>
    <row r="25" spans="1:5" ht="13.5">
      <c r="A25">
        <v>70</v>
      </c>
      <c r="B25">
        <f t="shared" si="0"/>
        <v>1.2217304763960306</v>
      </c>
      <c r="C25">
        <f t="shared" si="1"/>
        <v>0.42437778074283883</v>
      </c>
      <c r="D25">
        <f t="shared" si="2"/>
        <v>24.31505575569289</v>
      </c>
      <c r="E25">
        <f t="shared" si="3"/>
        <v>45.68494424430711</v>
      </c>
    </row>
    <row r="26" spans="1:5" ht="13.5">
      <c r="A26">
        <v>71</v>
      </c>
      <c r="B26">
        <f t="shared" si="0"/>
        <v>1.239183768915974</v>
      </c>
      <c r="C26">
        <f t="shared" si="1"/>
        <v>0.4388310924614822</v>
      </c>
      <c r="D26">
        <f t="shared" si="2"/>
        <v>25.143169517158128</v>
      </c>
      <c r="E26">
        <f t="shared" si="3"/>
        <v>45.85683048284187</v>
      </c>
    </row>
    <row r="27" spans="1:5" ht="13.5">
      <c r="A27">
        <v>72</v>
      </c>
      <c r="B27">
        <f t="shared" si="0"/>
        <v>1.2566370614359172</v>
      </c>
      <c r="C27">
        <f t="shared" si="1"/>
        <v>0.4523350387752114</v>
      </c>
      <c r="D27">
        <f t="shared" si="2"/>
        <v>25.91688864770606</v>
      </c>
      <c r="E27">
        <f t="shared" si="3"/>
        <v>46.08311135229394</v>
      </c>
    </row>
    <row r="28" spans="1:5" ht="13.5">
      <c r="A28">
        <v>73</v>
      </c>
      <c r="B28">
        <f t="shared" si="0"/>
        <v>1.2740903539558606</v>
      </c>
      <c r="C28">
        <f t="shared" si="1"/>
        <v>0.4649435836368221</v>
      </c>
      <c r="D28">
        <f t="shared" si="2"/>
        <v>26.63930505407771</v>
      </c>
      <c r="E28">
        <f t="shared" si="3"/>
        <v>46.36069494592229</v>
      </c>
    </row>
    <row r="29" spans="1:5" ht="13.5">
      <c r="A29">
        <v>74</v>
      </c>
      <c r="B29">
        <f t="shared" si="0"/>
        <v>1.2915436464758039</v>
      </c>
      <c r="C29">
        <f t="shared" si="1"/>
        <v>0.47670013251805243</v>
      </c>
      <c r="D29">
        <f t="shared" si="2"/>
        <v>27.312905686611458</v>
      </c>
      <c r="E29">
        <f t="shared" si="3"/>
        <v>46.68709431338854</v>
      </c>
    </row>
    <row r="30" spans="1:5" ht="13.5">
      <c r="A30">
        <v>75</v>
      </c>
      <c r="B30">
        <f t="shared" si="0"/>
        <v>1.3089969389957472</v>
      </c>
      <c r="C30">
        <f t="shared" si="1"/>
        <v>0.4876398060118239</v>
      </c>
      <c r="D30">
        <f t="shared" si="2"/>
        <v>27.9397028070557</v>
      </c>
      <c r="E30">
        <f t="shared" si="3"/>
        <v>47.060297192944304</v>
      </c>
    </row>
    <row r="31" spans="1:5" ht="13.5">
      <c r="A31">
        <v>76</v>
      </c>
      <c r="B31">
        <f t="shared" si="0"/>
        <v>1.3264502315156905</v>
      </c>
      <c r="C31">
        <f t="shared" si="1"/>
        <v>0.4977911385136369</v>
      </c>
      <c r="D31">
        <f t="shared" si="2"/>
        <v>28.52133131584356</v>
      </c>
      <c r="E31">
        <f t="shared" si="3"/>
        <v>47.47866868415644</v>
      </c>
    </row>
    <row r="32" spans="1:5" ht="13.5">
      <c r="A32">
        <v>77</v>
      </c>
      <c r="B32">
        <f t="shared" si="0"/>
        <v>1.3439035240356336</v>
      </c>
      <c r="C32">
        <f t="shared" si="1"/>
        <v>0.5071773722318664</v>
      </c>
      <c r="D32">
        <f t="shared" si="2"/>
        <v>29.0591228934215</v>
      </c>
      <c r="E32">
        <f t="shared" si="3"/>
        <v>47.9408771065785</v>
      </c>
    </row>
    <row r="33" spans="1:5" ht="13.5">
      <c r="A33">
        <v>78</v>
      </c>
      <c r="B33">
        <f t="shared" si="0"/>
        <v>1.3613568165555772</v>
      </c>
      <c r="C33">
        <f t="shared" si="1"/>
        <v>0.5158174599579033</v>
      </c>
      <c r="D33">
        <f t="shared" si="2"/>
        <v>29.5541634547462</v>
      </c>
      <c r="E33">
        <f t="shared" si="3"/>
        <v>48.4458365452538</v>
      </c>
    </row>
    <row r="34" spans="1:5" ht="13.5">
      <c r="A34">
        <v>79</v>
      </c>
      <c r="B34">
        <f t="shared" si="0"/>
        <v>1.3788101090755203</v>
      </c>
      <c r="C34">
        <f t="shared" si="1"/>
        <v>0.5237268539226685</v>
      </c>
      <c r="D34">
        <f t="shared" si="2"/>
        <v>30.00733834743349</v>
      </c>
      <c r="E34">
        <f t="shared" si="3"/>
        <v>48.99266165256651</v>
      </c>
    </row>
    <row r="35" spans="1:5" ht="13.5">
      <c r="A35">
        <v>80</v>
      </c>
      <c r="B35">
        <f aca="true" t="shared" si="5" ref="B35:B66">A35/180*PI()</f>
        <v>1.3962634015954636</v>
      </c>
      <c r="C35">
        <f t="shared" si="1"/>
        <v>0.5309181345044351</v>
      </c>
      <c r="D35">
        <f t="shared" si="2"/>
        <v>30.419368374063097</v>
      </c>
      <c r="E35">
        <f t="shared" si="3"/>
        <v>49.5806316259369</v>
      </c>
    </row>
    <row r="36" spans="1:5" ht="13.5">
      <c r="A36">
        <v>81</v>
      </c>
      <c r="B36">
        <f t="shared" si="5"/>
        <v>1.413716694115407</v>
      </c>
      <c r="C36">
        <f t="shared" si="1"/>
        <v>0.5374015168074084</v>
      </c>
      <c r="D36">
        <f t="shared" si="2"/>
        <v>30.79083881699328</v>
      </c>
      <c r="E36">
        <f t="shared" si="3"/>
        <v>50.20916118300672</v>
      </c>
    </row>
    <row r="37" spans="1:5" ht="13.5">
      <c r="A37">
        <v>82</v>
      </c>
      <c r="B37">
        <f t="shared" si="5"/>
        <v>1.4311699866353502</v>
      </c>
      <c r="C37">
        <f t="shared" si="1"/>
        <v>0.5431852623823357</v>
      </c>
      <c r="D37">
        <f t="shared" si="2"/>
        <v>31.122223028214073</v>
      </c>
      <c r="E37">
        <f t="shared" si="3"/>
        <v>50.87777697178593</v>
      </c>
    </row>
    <row r="38" spans="1:5" ht="13.5">
      <c r="A38">
        <v>83</v>
      </c>
      <c r="B38">
        <f t="shared" si="5"/>
        <v>1.4486232791552935</v>
      </c>
      <c r="C38">
        <f t="shared" si="1"/>
        <v>0.5482760158817184</v>
      </c>
      <c r="D38">
        <f t="shared" si="2"/>
        <v>31.41390171827016</v>
      </c>
      <c r="E38">
        <f t="shared" si="3"/>
        <v>51.58609828172984</v>
      </c>
    </row>
    <row r="39" spans="1:5" ht="13.5">
      <c r="A39">
        <v>84</v>
      </c>
      <c r="B39">
        <f t="shared" si="5"/>
        <v>1.4660765716752369</v>
      </c>
      <c r="C39">
        <f t="shared" si="1"/>
        <v>0.5526790811476523</v>
      </c>
      <c r="D39">
        <f t="shared" si="2"/>
        <v>31.666178774928817</v>
      </c>
      <c r="E39">
        <f t="shared" si="3"/>
        <v>52.33382122507118</v>
      </c>
    </row>
    <row r="40" spans="1:5" ht="13.5">
      <c r="A40">
        <v>85</v>
      </c>
      <c r="B40">
        <f t="shared" si="5"/>
        <v>1.48352986419518</v>
      </c>
      <c r="C40">
        <f t="shared" si="1"/>
        <v>0.556398647422379</v>
      </c>
      <c r="D40">
        <f t="shared" si="2"/>
        <v>31.879294224089854</v>
      </c>
      <c r="E40">
        <f t="shared" si="3"/>
        <v>53.120705775910146</v>
      </c>
    </row>
    <row r="41" spans="1:5" ht="13.5">
      <c r="A41">
        <v>86</v>
      </c>
      <c r="B41">
        <f t="shared" si="5"/>
        <v>1.5009831567151235</v>
      </c>
      <c r="C41">
        <f t="shared" si="1"/>
        <v>0.5594379735924031</v>
      </c>
      <c r="D41">
        <f t="shared" si="2"/>
        <v>32.0534347861959</v>
      </c>
      <c r="E41">
        <f t="shared" si="3"/>
        <v>53.9465652138041</v>
      </c>
    </row>
    <row r="42" spans="1:5" ht="13.5">
      <c r="A42">
        <v>87</v>
      </c>
      <c r="B42">
        <f t="shared" si="5"/>
        <v>1.5184364492350666</v>
      </c>
      <c r="C42">
        <f t="shared" si="1"/>
        <v>0.561799536319554</v>
      </c>
      <c r="D42">
        <f t="shared" si="2"/>
        <v>32.18874236351705</v>
      </c>
      <c r="E42">
        <f t="shared" si="3"/>
        <v>54.81125763648295</v>
      </c>
    </row>
    <row r="43" spans="1:5" ht="13.5">
      <c r="A43">
        <v>88</v>
      </c>
      <c r="B43">
        <f t="shared" si="5"/>
        <v>1.53588974175501</v>
      </c>
      <c r="C43">
        <f t="shared" si="1"/>
        <v>0.563485146366473</v>
      </c>
      <c r="D43">
        <f t="shared" si="2"/>
        <v>32.28532070511035</v>
      </c>
      <c r="E43">
        <f t="shared" si="3"/>
        <v>55.71467929488965</v>
      </c>
    </row>
    <row r="44" spans="1:5" ht="13.5">
      <c r="A44">
        <v>89</v>
      </c>
      <c r="B44">
        <f t="shared" si="5"/>
        <v>1.5533430342749532</v>
      </c>
      <c r="C44">
        <f t="shared" si="1"/>
        <v>0.5644960362424096</v>
      </c>
      <c r="D44">
        <f t="shared" si="2"/>
        <v>32.34324042855403</v>
      </c>
      <c r="E44">
        <f t="shared" si="3"/>
        <v>56.65675957144597</v>
      </c>
    </row>
    <row r="45" spans="1:5" ht="13.5">
      <c r="A45">
        <v>90</v>
      </c>
      <c r="B45">
        <f t="shared" si="5"/>
        <v>1.5707963267948966</v>
      </c>
      <c r="C45">
        <f t="shared" si="1"/>
        <v>0.5648329213716592</v>
      </c>
      <c r="D45">
        <f t="shared" si="2"/>
        <v>32.36254252464075</v>
      </c>
      <c r="E45">
        <f t="shared" si="3"/>
        <v>57.63745747535925</v>
      </c>
    </row>
    <row r="46" spans="1:9" ht="13.5">
      <c r="A46">
        <v>0</v>
      </c>
      <c r="B46">
        <f t="shared" si="5"/>
        <v>0</v>
      </c>
      <c r="G46">
        <f aca="true" t="shared" si="6" ref="G46:G88">ASIN($B$1*COS(ASIN(COS(B46)/$B$1)))</f>
        <v>1.0059634054232374</v>
      </c>
      <c r="H46">
        <f aca="true" t="shared" si="7" ref="H46:H88">G46/PI()*180</f>
        <v>57.63745747535925</v>
      </c>
      <c r="I46">
        <f aca="true" t="shared" si="8" ref="I46:I88">H46-A46</f>
        <v>57.63745747535925</v>
      </c>
    </row>
    <row r="47" spans="1:9" ht="13.5">
      <c r="A47">
        <v>1</v>
      </c>
      <c r="B47">
        <f t="shared" si="5"/>
        <v>0.017453292519943295</v>
      </c>
      <c r="G47">
        <f t="shared" si="6"/>
        <v>1.006300290552487</v>
      </c>
      <c r="H47">
        <f t="shared" si="7"/>
        <v>57.65675957144597</v>
      </c>
      <c r="I47">
        <f t="shared" si="8"/>
        <v>56.65675957144597</v>
      </c>
    </row>
    <row r="48" spans="1:9" ht="13.5">
      <c r="A48">
        <v>2</v>
      </c>
      <c r="B48">
        <f t="shared" si="5"/>
        <v>0.03490658503988659</v>
      </c>
      <c r="G48">
        <f t="shared" si="6"/>
        <v>1.0073111804284236</v>
      </c>
      <c r="H48">
        <f t="shared" si="7"/>
        <v>57.71467929488965</v>
      </c>
      <c r="I48">
        <f t="shared" si="8"/>
        <v>55.71467929488965</v>
      </c>
    </row>
    <row r="49" spans="1:9" ht="13.5">
      <c r="A49">
        <v>3</v>
      </c>
      <c r="B49">
        <f t="shared" si="5"/>
        <v>0.05235987755982988</v>
      </c>
      <c r="G49">
        <f t="shared" si="6"/>
        <v>1.0089967904753425</v>
      </c>
      <c r="H49">
        <f t="shared" si="7"/>
        <v>57.81125763648294</v>
      </c>
      <c r="I49">
        <f t="shared" si="8"/>
        <v>54.81125763648294</v>
      </c>
    </row>
    <row r="50" spans="1:9" ht="13.5">
      <c r="A50">
        <v>4</v>
      </c>
      <c r="B50">
        <f t="shared" si="5"/>
        <v>0.06981317007977318</v>
      </c>
      <c r="G50">
        <f t="shared" si="6"/>
        <v>1.0113583532024935</v>
      </c>
      <c r="H50">
        <f t="shared" si="7"/>
        <v>57.9465652138041</v>
      </c>
      <c r="I50">
        <f t="shared" si="8"/>
        <v>53.9465652138041</v>
      </c>
    </row>
    <row r="51" spans="1:9" ht="13.5">
      <c r="A51">
        <v>5</v>
      </c>
      <c r="B51">
        <f t="shared" si="5"/>
        <v>0.08726646259971647</v>
      </c>
      <c r="G51">
        <f t="shared" si="6"/>
        <v>1.0143976793725176</v>
      </c>
      <c r="H51">
        <f t="shared" si="7"/>
        <v>58.120705775910146</v>
      </c>
      <c r="I51">
        <f t="shared" si="8"/>
        <v>53.120705775910146</v>
      </c>
    </row>
    <row r="52" spans="1:9" ht="13.5">
      <c r="A52">
        <v>6</v>
      </c>
      <c r="B52">
        <f t="shared" si="5"/>
        <v>0.10471975511965977</v>
      </c>
      <c r="G52">
        <f t="shared" si="6"/>
        <v>1.0181172456472443</v>
      </c>
      <c r="H52">
        <f t="shared" si="7"/>
        <v>58.33382122507118</v>
      </c>
      <c r="I52">
        <f t="shared" si="8"/>
        <v>52.33382122507118</v>
      </c>
    </row>
    <row r="53" spans="1:9" ht="13.5">
      <c r="A53">
        <v>7</v>
      </c>
      <c r="B53">
        <f t="shared" si="5"/>
        <v>0.12217304763960307</v>
      </c>
      <c r="G53">
        <f t="shared" si="6"/>
        <v>1.0225203109131782</v>
      </c>
      <c r="H53">
        <f t="shared" si="7"/>
        <v>58.58609828172984</v>
      </c>
      <c r="I53">
        <f t="shared" si="8"/>
        <v>51.58609828172984</v>
      </c>
    </row>
    <row r="54" spans="1:9" ht="13.5">
      <c r="A54">
        <v>8</v>
      </c>
      <c r="B54">
        <f t="shared" si="5"/>
        <v>0.13962634015954636</v>
      </c>
      <c r="G54">
        <f t="shared" si="6"/>
        <v>1.027611064412561</v>
      </c>
      <c r="H54">
        <f t="shared" si="7"/>
        <v>58.87777697178592</v>
      </c>
      <c r="I54">
        <f t="shared" si="8"/>
        <v>50.87777697178592</v>
      </c>
    </row>
    <row r="55" spans="1:9" ht="13.5">
      <c r="A55">
        <v>9</v>
      </c>
      <c r="B55">
        <f t="shared" si="5"/>
        <v>0.15707963267948966</v>
      </c>
      <c r="G55">
        <f t="shared" si="6"/>
        <v>1.0333948099874881</v>
      </c>
      <c r="H55">
        <f t="shared" si="7"/>
        <v>59.20916118300672</v>
      </c>
      <c r="I55">
        <f t="shared" si="8"/>
        <v>50.20916118300672</v>
      </c>
    </row>
    <row r="56" spans="1:9" ht="13.5">
      <c r="A56">
        <v>10</v>
      </c>
      <c r="B56">
        <f t="shared" si="5"/>
        <v>0.17453292519943295</v>
      </c>
      <c r="G56">
        <f t="shared" si="6"/>
        <v>1.0398781922904614</v>
      </c>
      <c r="H56">
        <f t="shared" si="7"/>
        <v>59.580631625936896</v>
      </c>
      <c r="I56">
        <f t="shared" si="8"/>
        <v>49.580631625936896</v>
      </c>
    </row>
    <row r="57" spans="1:9" ht="13.5">
      <c r="A57">
        <v>11</v>
      </c>
      <c r="B57">
        <f t="shared" si="5"/>
        <v>0.19198621771937624</v>
      </c>
      <c r="G57">
        <f t="shared" si="6"/>
        <v>1.047069472872228</v>
      </c>
      <c r="H57">
        <f t="shared" si="7"/>
        <v>59.99266165256651</v>
      </c>
      <c r="I57">
        <f t="shared" si="8"/>
        <v>48.99266165256651</v>
      </c>
    </row>
    <row r="58" spans="1:9" ht="13.5">
      <c r="A58">
        <v>12</v>
      </c>
      <c r="B58">
        <f t="shared" si="5"/>
        <v>0.20943951023931953</v>
      </c>
      <c r="G58">
        <f t="shared" si="6"/>
        <v>1.0549788668369933</v>
      </c>
      <c r="H58">
        <f t="shared" si="7"/>
        <v>60.445836545253805</v>
      </c>
      <c r="I58">
        <f t="shared" si="8"/>
        <v>48.445836545253805</v>
      </c>
    </row>
    <row r="59" spans="1:9" ht="13.5">
      <c r="A59">
        <v>13</v>
      </c>
      <c r="B59">
        <f t="shared" si="5"/>
        <v>0.22689280275926282</v>
      </c>
      <c r="G59">
        <f t="shared" si="6"/>
        <v>1.0636189545630301</v>
      </c>
      <c r="H59">
        <f t="shared" si="7"/>
        <v>60.9408771065785</v>
      </c>
      <c r="I59">
        <f t="shared" si="8"/>
        <v>47.9408771065785</v>
      </c>
    </row>
    <row r="60" spans="1:9" ht="13.5">
      <c r="A60">
        <v>14</v>
      </c>
      <c r="B60">
        <f t="shared" si="5"/>
        <v>0.24434609527920614</v>
      </c>
      <c r="G60">
        <f t="shared" si="6"/>
        <v>1.0730051882812597</v>
      </c>
      <c r="H60">
        <f t="shared" si="7"/>
        <v>61.478668684156446</v>
      </c>
      <c r="I60">
        <f t="shared" si="8"/>
        <v>47.478668684156446</v>
      </c>
    </row>
    <row r="61" spans="1:9" ht="13.5">
      <c r="A61">
        <v>15</v>
      </c>
      <c r="B61">
        <f t="shared" si="5"/>
        <v>0.2617993877991494</v>
      </c>
      <c r="G61">
        <f t="shared" si="6"/>
        <v>1.0831565207830727</v>
      </c>
      <c r="H61">
        <f t="shared" si="7"/>
        <v>62.060297192944304</v>
      </c>
      <c r="I61">
        <f t="shared" si="8"/>
        <v>47.060297192944304</v>
      </c>
    </row>
    <row r="62" spans="1:9" ht="13.5">
      <c r="A62">
        <v>16</v>
      </c>
      <c r="B62">
        <f t="shared" si="5"/>
        <v>0.2792526803190927</v>
      </c>
      <c r="G62">
        <f t="shared" si="6"/>
        <v>1.0940961942768441</v>
      </c>
      <c r="H62">
        <f t="shared" si="7"/>
        <v>62.68709431338854</v>
      </c>
      <c r="I62">
        <f t="shared" si="8"/>
        <v>46.68709431338854</v>
      </c>
    </row>
    <row r="63" spans="1:9" ht="13.5">
      <c r="A63">
        <v>17</v>
      </c>
      <c r="B63">
        <f t="shared" si="5"/>
        <v>0.296705972839036</v>
      </c>
      <c r="G63">
        <f t="shared" si="6"/>
        <v>1.1058527431580742</v>
      </c>
      <c r="H63">
        <f t="shared" si="7"/>
        <v>63.360694945922276</v>
      </c>
      <c r="I63">
        <f t="shared" si="8"/>
        <v>46.360694945922276</v>
      </c>
    </row>
    <row r="64" spans="1:9" ht="13.5">
      <c r="A64">
        <v>18</v>
      </c>
      <c r="B64">
        <f t="shared" si="5"/>
        <v>0.3141592653589793</v>
      </c>
      <c r="G64">
        <f t="shared" si="6"/>
        <v>1.1184612880196851</v>
      </c>
      <c r="H64">
        <f t="shared" si="7"/>
        <v>64.08311135229394</v>
      </c>
      <c r="I64">
        <f t="shared" si="8"/>
        <v>46.08311135229394</v>
      </c>
    </row>
    <row r="65" spans="1:9" ht="13.5">
      <c r="A65">
        <v>19</v>
      </c>
      <c r="B65">
        <f t="shared" si="5"/>
        <v>0.33161255787892263</v>
      </c>
      <c r="G65">
        <f t="shared" si="6"/>
        <v>1.1319652343334137</v>
      </c>
      <c r="H65">
        <f t="shared" si="7"/>
        <v>64.85683048284183</v>
      </c>
      <c r="I65">
        <f t="shared" si="8"/>
        <v>45.85683048284183</v>
      </c>
    </row>
    <row r="66" spans="1:9" ht="13.5">
      <c r="A66">
        <v>20</v>
      </c>
      <c r="B66">
        <f t="shared" si="5"/>
        <v>0.3490658503988659</v>
      </c>
      <c r="G66">
        <f t="shared" si="6"/>
        <v>1.1464185460520573</v>
      </c>
      <c r="H66">
        <f t="shared" si="7"/>
        <v>65.68494424430709</v>
      </c>
      <c r="I66">
        <f t="shared" si="8"/>
        <v>45.68494424430709</v>
      </c>
    </row>
    <row r="67" spans="1:9" ht="13.5">
      <c r="A67">
        <v>21</v>
      </c>
      <c r="B67">
        <f aca="true" t="shared" si="9" ref="B67:B88">A67/180*PI()</f>
        <v>0.3665191429188092</v>
      </c>
      <c r="G67">
        <f t="shared" si="6"/>
        <v>1.1618888565393901</v>
      </c>
      <c r="H67">
        <f t="shared" si="7"/>
        <v>66.57132774298823</v>
      </c>
      <c r="I67">
        <f t="shared" si="8"/>
        <v>45.57132774298823</v>
      </c>
    </row>
    <row r="68" spans="1:9" ht="13.5">
      <c r="A68">
        <v>22</v>
      </c>
      <c r="B68">
        <f t="shared" si="9"/>
        <v>0.3839724354387525</v>
      </c>
      <c r="G68">
        <f t="shared" si="6"/>
        <v>1.17846183395219</v>
      </c>
      <c r="H68">
        <f t="shared" si="7"/>
        <v>67.5208894027073</v>
      </c>
      <c r="I68">
        <f t="shared" si="8"/>
        <v>45.5208894027073</v>
      </c>
    </row>
    <row r="69" spans="1:9" ht="13.5">
      <c r="A69">
        <v>23</v>
      </c>
      <c r="B69">
        <f t="shared" si="9"/>
        <v>0.40142572795869574</v>
      </c>
      <c r="G69">
        <f t="shared" si="6"/>
        <v>1.1962474885044998</v>
      </c>
      <c r="H69">
        <f t="shared" si="7"/>
        <v>68.5399323444323</v>
      </c>
      <c r="I69">
        <f t="shared" si="8"/>
        <v>45.5399323444323</v>
      </c>
    </row>
    <row r="70" spans="1:9" ht="13.5">
      <c r="A70">
        <v>24</v>
      </c>
      <c r="B70">
        <f t="shared" si="9"/>
        <v>0.41887902047863906</v>
      </c>
      <c r="G70">
        <f t="shared" si="6"/>
        <v>1.2153896038468146</v>
      </c>
      <c r="H70">
        <f t="shared" si="7"/>
        <v>69.63669476449955</v>
      </c>
      <c r="I70">
        <f t="shared" si="8"/>
        <v>45.63669476449955</v>
      </c>
    </row>
    <row r="71" spans="1:9" ht="13.5">
      <c r="A71">
        <v>25</v>
      </c>
      <c r="B71">
        <f t="shared" si="9"/>
        <v>0.4363323129985824</v>
      </c>
      <c r="G71">
        <f t="shared" si="6"/>
        <v>1.2360804322277876</v>
      </c>
      <c r="H71">
        <f t="shared" si="7"/>
        <v>70.82219190535882</v>
      </c>
      <c r="I71">
        <f t="shared" si="8"/>
        <v>45.82219190535882</v>
      </c>
    </row>
    <row r="72" spans="1:9" ht="13.5">
      <c r="A72">
        <v>26</v>
      </c>
      <c r="B72">
        <f t="shared" si="9"/>
        <v>0.45378560551852565</v>
      </c>
      <c r="G72">
        <f t="shared" si="6"/>
        <v>1.2585847746746346</v>
      </c>
      <c r="H72">
        <f t="shared" si="7"/>
        <v>72.11159574828027</v>
      </c>
      <c r="I72">
        <f t="shared" si="8"/>
        <v>46.111595748280266</v>
      </c>
    </row>
    <row r="73" spans="1:9" ht="13.5">
      <c r="A73">
        <v>27</v>
      </c>
      <c r="B73">
        <f t="shared" si="9"/>
        <v>0.47123889803846897</v>
      </c>
      <c r="G73">
        <f t="shared" si="6"/>
        <v>1.2832820261560325</v>
      </c>
      <c r="H73">
        <f t="shared" si="7"/>
        <v>73.52664402373757</v>
      </c>
      <c r="I73">
        <f t="shared" si="8"/>
        <v>46.526644023737575</v>
      </c>
    </row>
    <row r="74" spans="1:9" ht="13.5">
      <c r="A74">
        <v>28</v>
      </c>
      <c r="B74">
        <f t="shared" si="9"/>
        <v>0.4886921905584123</v>
      </c>
      <c r="G74">
        <f t="shared" si="6"/>
        <v>1.310745933614468</v>
      </c>
      <c r="H74">
        <f t="shared" si="7"/>
        <v>75.1002100100438</v>
      </c>
      <c r="I74">
        <f t="shared" si="8"/>
        <v>47.100210010043796</v>
      </c>
    </row>
    <row r="75" spans="1:9" ht="13.5">
      <c r="A75">
        <v>29</v>
      </c>
      <c r="B75">
        <f t="shared" si="9"/>
        <v>0.5061454830783556</v>
      </c>
      <c r="G75">
        <f t="shared" si="6"/>
        <v>1.3419141130746228</v>
      </c>
      <c r="H75">
        <f t="shared" si="7"/>
        <v>76.88601514821701</v>
      </c>
      <c r="I75">
        <f t="shared" si="8"/>
        <v>47.88601514821701</v>
      </c>
    </row>
    <row r="76" spans="1:9" ht="13.5">
      <c r="A76">
        <v>30</v>
      </c>
      <c r="B76">
        <f t="shared" si="9"/>
        <v>0.5235987755982988</v>
      </c>
      <c r="G76">
        <f t="shared" si="6"/>
        <v>1.3785142090285685</v>
      </c>
      <c r="H76">
        <f t="shared" si="7"/>
        <v>78.98304617615194</v>
      </c>
      <c r="I76">
        <f t="shared" si="8"/>
        <v>48.983046176151944</v>
      </c>
    </row>
    <row r="77" spans="1:9" ht="13.5">
      <c r="A77">
        <v>31</v>
      </c>
      <c r="B77">
        <f t="shared" si="9"/>
        <v>0.5410520681182421</v>
      </c>
      <c r="G77">
        <f t="shared" si="6"/>
        <v>1.4244846707041936</v>
      </c>
      <c r="H77">
        <f t="shared" si="7"/>
        <v>81.61695961243316</v>
      </c>
      <c r="I77">
        <f t="shared" si="8"/>
        <v>50.61695961243316</v>
      </c>
    </row>
    <row r="78" spans="1:9" ht="13.5">
      <c r="A78">
        <v>32</v>
      </c>
      <c r="B78">
        <f t="shared" si="9"/>
        <v>0.5585053606381855</v>
      </c>
      <c r="G78">
        <f t="shared" si="6"/>
        <v>1.4951957057363205</v>
      </c>
      <c r="H78">
        <f t="shared" si="7"/>
        <v>85.66840348477574</v>
      </c>
      <c r="I78">
        <f t="shared" si="8"/>
        <v>53.66840348477574</v>
      </c>
    </row>
    <row r="79" spans="1:9" ht="13.5">
      <c r="A79">
        <f>A78+0.1</f>
        <v>32.1</v>
      </c>
      <c r="B79">
        <f t="shared" si="9"/>
        <v>0.5602506898901798</v>
      </c>
      <c r="G79">
        <f t="shared" si="6"/>
        <v>1.5064514711210806</v>
      </c>
      <c r="H79">
        <f t="shared" si="7"/>
        <v>86.31331133651194</v>
      </c>
      <c r="I79">
        <f t="shared" si="8"/>
        <v>54.21331133651194</v>
      </c>
    </row>
    <row r="80" spans="1:9" ht="13.5">
      <c r="A80">
        <f>A79+0.1</f>
        <v>32.2</v>
      </c>
      <c r="B80">
        <f t="shared" si="9"/>
        <v>0.5619960191421741</v>
      </c>
      <c r="G80">
        <f t="shared" si="6"/>
        <v>1.5201597280882533</v>
      </c>
      <c r="H80">
        <f t="shared" si="7"/>
        <v>87.09873660521174</v>
      </c>
      <c r="I80">
        <f t="shared" si="8"/>
        <v>54.89873660521174</v>
      </c>
    </row>
    <row r="81" spans="1:9" ht="13.5">
      <c r="A81">
        <f>A80+0.1</f>
        <v>32.300000000000004</v>
      </c>
      <c r="B81">
        <f t="shared" si="9"/>
        <v>0.5637413483941685</v>
      </c>
      <c r="G81">
        <f t="shared" si="6"/>
        <v>1.539381500512662</v>
      </c>
      <c r="H81">
        <f t="shared" si="7"/>
        <v>88.2000630398913</v>
      </c>
      <c r="I81">
        <f t="shared" si="8"/>
        <v>55.9000630398913</v>
      </c>
    </row>
    <row r="82" spans="1:9" ht="13.5">
      <c r="A82">
        <f aca="true" t="shared" si="10" ref="A82:A88">A81+0.01</f>
        <v>32.31</v>
      </c>
      <c r="B82">
        <f t="shared" si="9"/>
        <v>0.563915881319368</v>
      </c>
      <c r="G82">
        <f t="shared" si="6"/>
        <v>1.5420018653578464</v>
      </c>
      <c r="H82">
        <f t="shared" si="7"/>
        <v>88.35019888630482</v>
      </c>
      <c r="I82">
        <f t="shared" si="8"/>
        <v>56.04019888630482</v>
      </c>
    </row>
    <row r="83" spans="1:9" ht="13.5">
      <c r="A83">
        <f t="shared" si="10"/>
        <v>32.32</v>
      </c>
      <c r="B83">
        <f t="shared" si="9"/>
        <v>0.5640904142445673</v>
      </c>
      <c r="G83">
        <f t="shared" si="6"/>
        <v>1.544886074382162</v>
      </c>
      <c r="H83">
        <f t="shared" si="7"/>
        <v>88.51545189063165</v>
      </c>
      <c r="I83">
        <f t="shared" si="8"/>
        <v>56.19545189063165</v>
      </c>
    </row>
    <row r="84" spans="1:9" ht="13.5">
      <c r="A84">
        <f t="shared" si="10"/>
        <v>32.33</v>
      </c>
      <c r="B84">
        <f t="shared" si="9"/>
        <v>0.5642649471697667</v>
      </c>
      <c r="G84">
        <f t="shared" si="6"/>
        <v>1.5481346444755155</v>
      </c>
      <c r="H84">
        <f t="shared" si="7"/>
        <v>88.70158124643322</v>
      </c>
      <c r="I84">
        <f t="shared" si="8"/>
        <v>56.37158124643322</v>
      </c>
    </row>
    <row r="85" spans="1:9" ht="13.5">
      <c r="A85">
        <f t="shared" si="10"/>
        <v>32.339999999999996</v>
      </c>
      <c r="B85">
        <f t="shared" si="9"/>
        <v>0.564439480094966</v>
      </c>
      <c r="G85">
        <f t="shared" si="6"/>
        <v>1.5519349103825666</v>
      </c>
      <c r="H85">
        <f t="shared" si="7"/>
        <v>88.91932044393471</v>
      </c>
      <c r="I85">
        <f t="shared" si="8"/>
        <v>56.57932044393471</v>
      </c>
    </row>
    <row r="86" spans="1:9" ht="13.5">
      <c r="A86">
        <f t="shared" si="10"/>
        <v>32.349999999999994</v>
      </c>
      <c r="B86">
        <f t="shared" si="9"/>
        <v>0.5646140130201656</v>
      </c>
      <c r="G86">
        <f t="shared" si="6"/>
        <v>1.556727042734921</v>
      </c>
      <c r="H86">
        <f t="shared" si="7"/>
        <v>89.19388940259272</v>
      </c>
      <c r="I86">
        <f t="shared" si="8"/>
        <v>56.84388940259272</v>
      </c>
    </row>
    <row r="87" spans="1:9" ht="13.5">
      <c r="A87">
        <f t="shared" si="10"/>
        <v>32.35999999999999</v>
      </c>
      <c r="B87">
        <f t="shared" si="9"/>
        <v>0.5647885459453649</v>
      </c>
      <c r="G87">
        <f t="shared" si="6"/>
        <v>1.5644617357705524</v>
      </c>
      <c r="H87">
        <f t="shared" si="7"/>
        <v>89.63705466936362</v>
      </c>
      <c r="I87">
        <f t="shared" si="8"/>
        <v>57.27705466936363</v>
      </c>
    </row>
    <row r="88" spans="1:9" ht="13.5">
      <c r="A88">
        <f t="shared" si="10"/>
        <v>32.36999999999999</v>
      </c>
      <c r="B88">
        <f t="shared" si="9"/>
        <v>0.5649630788705643</v>
      </c>
      <c r="G88" t="e">
        <f t="shared" si="6"/>
        <v>#NUM!</v>
      </c>
      <c r="H88" t="e">
        <f t="shared" si="7"/>
        <v>#NUM!</v>
      </c>
      <c r="I88" t="e">
        <f t="shared" si="8"/>
        <v>#NUM!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73"/>
  <sheetViews>
    <sheetView workbookViewId="0" topLeftCell="A1">
      <pane ySplit="2" topLeftCell="BM3" activePane="bottomLeft" state="frozen"/>
      <selection pane="topLeft" activeCell="A1" sqref="A1"/>
      <selection pane="bottomLeft" activeCell="A4" sqref="A4"/>
    </sheetView>
  </sheetViews>
  <sheetFormatPr defaultColWidth="9.00390625" defaultRowHeight="13.5"/>
  <cols>
    <col min="1" max="1" width="10.50390625" style="0" customWidth="1"/>
    <col min="2" max="2" width="5.625" style="0" customWidth="1"/>
    <col min="3" max="3" width="5.125" style="0" customWidth="1"/>
    <col min="4" max="5" width="5.25390625" style="0" customWidth="1"/>
    <col min="6" max="6" width="5.00390625" style="0" customWidth="1"/>
    <col min="7" max="7" width="5.75390625" style="0" customWidth="1"/>
    <col min="8" max="8" width="5.625" style="0" customWidth="1"/>
    <col min="9" max="9" width="4.875" style="0" customWidth="1"/>
    <col min="10" max="11" width="5.75390625" style="0" customWidth="1"/>
    <col min="12" max="13" width="6.125" style="0" customWidth="1"/>
    <col min="14" max="15" width="6.50390625" style="0" customWidth="1"/>
    <col min="16" max="16" width="5.25390625" style="0" customWidth="1"/>
    <col min="17" max="17" width="5.625" style="0" customWidth="1"/>
    <col min="18" max="18" width="5.25390625" style="0" customWidth="1"/>
  </cols>
  <sheetData>
    <row r="1" spans="1:18" s="6" customFormat="1" ht="22.5">
      <c r="A1" s="6" t="s">
        <v>0</v>
      </c>
      <c r="B1" s="6" t="s">
        <v>5</v>
      </c>
      <c r="C1" s="6" t="s">
        <v>2</v>
      </c>
      <c r="D1" s="6" t="s">
        <v>2</v>
      </c>
      <c r="E1" s="6" t="s">
        <v>1</v>
      </c>
      <c r="F1" s="6" t="s">
        <v>1</v>
      </c>
      <c r="G1" s="6" t="s">
        <v>8</v>
      </c>
      <c r="H1" s="6" t="s">
        <v>10</v>
      </c>
      <c r="I1" s="6" t="s">
        <v>19</v>
      </c>
      <c r="J1" s="6" t="s">
        <v>20</v>
      </c>
      <c r="K1" s="6" t="s">
        <v>20</v>
      </c>
      <c r="L1" s="6" t="s">
        <v>9</v>
      </c>
      <c r="M1" s="6" t="s">
        <v>9</v>
      </c>
      <c r="N1" s="6" t="s">
        <v>21</v>
      </c>
      <c r="O1" s="6" t="s">
        <v>12</v>
      </c>
      <c r="P1" s="6" t="s">
        <v>12</v>
      </c>
      <c r="Q1" s="6" t="s">
        <v>22</v>
      </c>
      <c r="R1" s="6" t="s">
        <v>22</v>
      </c>
    </row>
    <row r="2" spans="1:18" s="3" customFormat="1" ht="11.25">
      <c r="A2" s="3" t="s">
        <v>3</v>
      </c>
      <c r="B2" s="3" t="s">
        <v>6</v>
      </c>
      <c r="C2" s="3" t="s">
        <v>4</v>
      </c>
      <c r="D2" s="3" t="s">
        <v>17</v>
      </c>
      <c r="E2" s="3" t="s">
        <v>4</v>
      </c>
      <c r="F2" s="3" t="s">
        <v>17</v>
      </c>
      <c r="G2" s="3" t="s">
        <v>7</v>
      </c>
      <c r="H2" s="3" t="s">
        <v>13</v>
      </c>
      <c r="I2" s="3" t="s">
        <v>18</v>
      </c>
      <c r="J2" s="3" t="s">
        <v>18</v>
      </c>
      <c r="K2" s="3" t="s">
        <v>4</v>
      </c>
      <c r="L2" s="3" t="s">
        <v>17</v>
      </c>
      <c r="M2" s="3" t="s">
        <v>4</v>
      </c>
      <c r="N2" s="3" t="s">
        <v>17</v>
      </c>
      <c r="O2" s="3" t="s">
        <v>17</v>
      </c>
      <c r="P2" s="3" t="s">
        <v>4</v>
      </c>
      <c r="Q2" s="3" t="s">
        <v>17</v>
      </c>
      <c r="R2" s="3" t="s">
        <v>4</v>
      </c>
    </row>
    <row r="3" spans="1:18" s="3" customFormat="1" ht="11.25">
      <c r="A3" s="10">
        <f ca="1">VALUE(TEXT(YEAR(TODAY()),"####")&amp;"/9/23")</f>
        <v>41540</v>
      </c>
      <c r="B3" s="2">
        <v>0.16666666666666666</v>
      </c>
      <c r="C3" s="3">
        <f>グラフ!B3</f>
        <v>34.96666666666667</v>
      </c>
      <c r="D3" s="3">
        <f aca="true" t="shared" si="0" ref="D3:D44">C3/180*PI()</f>
        <v>0.6102834617806839</v>
      </c>
      <c r="E3" s="3">
        <f>グラフ!C3</f>
        <v>138.4</v>
      </c>
      <c r="F3" s="4">
        <f aca="true" t="shared" si="1" ref="F3:F44">E3/180*PI()</f>
        <v>2.4155356847601523</v>
      </c>
      <c r="G3" s="5">
        <f>A3-VALUE(TEXT(YEAR(A3),"####")&amp;"/1/1")+1</f>
        <v>266</v>
      </c>
      <c r="H3" s="7">
        <f aca="true" t="shared" si="2" ref="H3:H44">B3*24</f>
        <v>4</v>
      </c>
      <c r="I3" s="3">
        <f aca="true" t="shared" si="3" ref="I3:I44">(G3-1)/365*2*PI()</f>
        <v>4.56176467507559</v>
      </c>
      <c r="J3" s="3">
        <f aca="true" t="shared" si="4" ref="J3:J44">0.006918-0.399912*COS(I3)+0.070257*SIN(I3)-0.006758*COS(2*I3)+0.000907*SIN(2*I3)-0.002697*COS(3*I3)+0.00148*SIN(3*I3)</f>
        <v>0.004342022176745865</v>
      </c>
      <c r="K3" s="3">
        <f aca="true" t="shared" si="5" ref="K3:K44">J3/PI()*180</f>
        <v>0.24877954527974488</v>
      </c>
      <c r="L3" s="3">
        <f aca="true" t="shared" si="6" ref="L3:L44">0.000075+0.001868*COS(I3)-0.032077*SIN(I3)-0.014615*COS(2*I3)-0.040849*SIN(2*I3)</f>
        <v>0.03334492474548173</v>
      </c>
      <c r="M3" s="3">
        <f aca="true" t="shared" si="7" ref="M3:M44">L3/PI()*180</f>
        <v>1.9105234560974438</v>
      </c>
      <c r="N3" s="3">
        <f aca="true" t="shared" si="8" ref="N3:N44">(H3-12)/12*PI()+(E3-135)/180*PI()+L3</f>
        <v>-2.001708983079906</v>
      </c>
      <c r="O3" s="3">
        <f aca="true" t="shared" si="9" ref="O3:O44">ATAN(COS(D3)*COS(J3)*SIN(N3)/(SIN(D3)*SIN(Q3)-SIN(J3)))</f>
        <v>1.3095232448314948</v>
      </c>
      <c r="P3" s="3">
        <f>IF(AND(N3&lt;0,O3/PI()*180&gt;0),O3/PI()*180-180,IF(AND(N3&gt;0,O3/PI()*180&lt;0),O3/PI()*180+180,O3/PI()*180))</f>
        <v>-104.96984489687856</v>
      </c>
      <c r="Q3" s="3">
        <f aca="true" t="shared" si="10" ref="Q3:Q44">ASIN(SIN(D3)*SIN(J3)+COS(D3)*COS(J3)*COS(N3))</f>
        <v>-0.34671239059526143</v>
      </c>
      <c r="R3" s="3">
        <f aca="true" t="shared" si="11" ref="R3:R44">Q3/PI()*180</f>
        <v>-19.865156685999775</v>
      </c>
    </row>
    <row r="4" spans="1:18" s="3" customFormat="1" ht="11.25">
      <c r="A4" s="1">
        <f>A$3</f>
        <v>41540</v>
      </c>
      <c r="B4" s="2">
        <f>B3+"0:30:00"</f>
        <v>0.1875</v>
      </c>
      <c r="C4" s="3">
        <f>C$3</f>
        <v>34.96666666666667</v>
      </c>
      <c r="D4" s="3">
        <f t="shared" si="0"/>
        <v>0.6102834617806839</v>
      </c>
      <c r="E4" s="3">
        <f>E$3</f>
        <v>138.4</v>
      </c>
      <c r="F4" s="4">
        <f t="shared" si="1"/>
        <v>2.4155356847601523</v>
      </c>
      <c r="G4" s="5">
        <f aca="true" t="shared" si="12" ref="G4:G44">A4-VALUE(TEXT(YEAR(A4),"####")&amp;"/1/1")+1</f>
        <v>266</v>
      </c>
      <c r="H4" s="7">
        <f t="shared" si="2"/>
        <v>4.5</v>
      </c>
      <c r="I4" s="3">
        <f t="shared" si="3"/>
        <v>4.56176467507559</v>
      </c>
      <c r="J4" s="3">
        <f t="shared" si="4"/>
        <v>0.004342022176745865</v>
      </c>
      <c r="K4" s="3">
        <f t="shared" si="5"/>
        <v>0.24877954527974488</v>
      </c>
      <c r="L4" s="3">
        <f t="shared" si="6"/>
        <v>0.03334492474548173</v>
      </c>
      <c r="M4" s="3">
        <f t="shared" si="7"/>
        <v>1.9105234560974438</v>
      </c>
      <c r="N4" s="3">
        <f t="shared" si="8"/>
        <v>-1.8708092891803316</v>
      </c>
      <c r="O4" s="3">
        <f t="shared" si="9"/>
        <v>1.3917220718764682</v>
      </c>
      <c r="P4" s="3">
        <f aca="true" t="shared" si="13" ref="P4:P67">IF(AND(N4&lt;0,O4/PI()*180&gt;0),O4/PI()*180-180,IF(AND(N4&gt;0,O4/PI()*180&lt;0),O4/PI()*180+180,O4/PI()*180))</f>
        <v>-100.26019902627577</v>
      </c>
      <c r="Q4" s="3">
        <f t="shared" si="10"/>
        <v>-0.24205066547346757</v>
      </c>
      <c r="R4" s="3">
        <f t="shared" si="11"/>
        <v>-13.868481559962646</v>
      </c>
    </row>
    <row r="5" spans="1:18" s="3" customFormat="1" ht="11.25">
      <c r="A5" s="1">
        <f>A$4</f>
        <v>41540</v>
      </c>
      <c r="B5" s="2">
        <f>B4+"0:30:00"</f>
        <v>0.20833333333333334</v>
      </c>
      <c r="C5" s="3">
        <f aca="true" t="shared" si="14" ref="C5:C44">C$3</f>
        <v>34.96666666666667</v>
      </c>
      <c r="D5" s="3">
        <f t="shared" si="0"/>
        <v>0.6102834617806839</v>
      </c>
      <c r="E5" s="3">
        <f aca="true" t="shared" si="15" ref="E5:E44">E$3</f>
        <v>138.4</v>
      </c>
      <c r="F5" s="4">
        <f t="shared" si="1"/>
        <v>2.4155356847601523</v>
      </c>
      <c r="G5" s="5">
        <f t="shared" si="12"/>
        <v>266</v>
      </c>
      <c r="H5" s="7">
        <f t="shared" si="2"/>
        <v>5</v>
      </c>
      <c r="I5" s="3">
        <f t="shared" si="3"/>
        <v>4.56176467507559</v>
      </c>
      <c r="J5" s="3">
        <f t="shared" si="4"/>
        <v>0.004342022176745865</v>
      </c>
      <c r="K5" s="3">
        <f t="shared" si="5"/>
        <v>0.24877954527974488</v>
      </c>
      <c r="L5" s="3">
        <f t="shared" si="6"/>
        <v>0.03334492474548173</v>
      </c>
      <c r="M5" s="3">
        <f t="shared" si="7"/>
        <v>1.9105234560974438</v>
      </c>
      <c r="N5" s="3">
        <f t="shared" si="8"/>
        <v>-1.739909595280757</v>
      </c>
      <c r="O5" s="3">
        <f t="shared" si="9"/>
        <v>1.4696792236663536</v>
      </c>
      <c r="P5" s="3">
        <f t="shared" si="13"/>
        <v>-95.7935832458546</v>
      </c>
      <c r="Q5" s="3">
        <f t="shared" si="10"/>
        <v>-0.13585406025927838</v>
      </c>
      <c r="R5" s="3">
        <f t="shared" si="11"/>
        <v>-7.783864282572613</v>
      </c>
    </row>
    <row r="6" spans="1:18" s="3" customFormat="1" ht="11.25">
      <c r="A6" s="1">
        <f aca="true" t="shared" si="16" ref="A6:A44">A$4</f>
        <v>41540</v>
      </c>
      <c r="B6" s="2">
        <f aca="true" t="shared" si="17" ref="B6:B44">B5+"0:30:00"</f>
        <v>0.22916666666666669</v>
      </c>
      <c r="C6" s="3">
        <f t="shared" si="14"/>
        <v>34.96666666666667</v>
      </c>
      <c r="D6" s="3">
        <f t="shared" si="0"/>
        <v>0.6102834617806839</v>
      </c>
      <c r="E6" s="3">
        <f t="shared" si="15"/>
        <v>138.4</v>
      </c>
      <c r="F6" s="4">
        <f t="shared" si="1"/>
        <v>2.4155356847601523</v>
      </c>
      <c r="G6" s="5">
        <f t="shared" si="12"/>
        <v>266</v>
      </c>
      <c r="H6" s="7">
        <f t="shared" si="2"/>
        <v>5.5</v>
      </c>
      <c r="I6" s="3">
        <f t="shared" si="3"/>
        <v>4.56176467507559</v>
      </c>
      <c r="J6" s="3">
        <f t="shared" si="4"/>
        <v>0.004342022176745865</v>
      </c>
      <c r="K6" s="3">
        <f t="shared" si="5"/>
        <v>0.24877954527974488</v>
      </c>
      <c r="L6" s="3">
        <f t="shared" si="6"/>
        <v>0.03334492474548173</v>
      </c>
      <c r="M6" s="3">
        <f t="shared" si="7"/>
        <v>1.9105234560974438</v>
      </c>
      <c r="N6" s="3">
        <f t="shared" si="8"/>
        <v>-1.609009901381182</v>
      </c>
      <c r="O6" s="3">
        <f t="shared" si="9"/>
        <v>1.5453301294147972</v>
      </c>
      <c r="P6" s="3">
        <f t="shared" si="13"/>
        <v>-91.45910563012681</v>
      </c>
      <c r="Q6" s="3">
        <f t="shared" si="10"/>
        <v>-0.028823144575361583</v>
      </c>
      <c r="R6" s="3">
        <f t="shared" si="11"/>
        <v>-1.6514445364636121</v>
      </c>
    </row>
    <row r="7" spans="1:18" s="3" customFormat="1" ht="11.25">
      <c r="A7" s="1">
        <f t="shared" si="16"/>
        <v>41540</v>
      </c>
      <c r="B7" s="2">
        <f t="shared" si="17"/>
        <v>0.25</v>
      </c>
      <c r="C7" s="3">
        <f t="shared" si="14"/>
        <v>34.96666666666667</v>
      </c>
      <c r="D7" s="3">
        <f t="shared" si="0"/>
        <v>0.6102834617806839</v>
      </c>
      <c r="E7" s="3">
        <f t="shared" si="15"/>
        <v>138.4</v>
      </c>
      <c r="F7" s="4">
        <f t="shared" si="1"/>
        <v>2.4155356847601523</v>
      </c>
      <c r="G7" s="5">
        <f t="shared" si="12"/>
        <v>266</v>
      </c>
      <c r="H7" s="7">
        <f t="shared" si="2"/>
        <v>6</v>
      </c>
      <c r="I7" s="3">
        <f t="shared" si="3"/>
        <v>4.56176467507559</v>
      </c>
      <c r="J7" s="3">
        <f t="shared" si="4"/>
        <v>0.004342022176745865</v>
      </c>
      <c r="K7" s="3">
        <f t="shared" si="5"/>
        <v>0.24877954527974488</v>
      </c>
      <c r="L7" s="3">
        <f t="shared" si="6"/>
        <v>0.03334492474548173</v>
      </c>
      <c r="M7" s="3">
        <f t="shared" si="7"/>
        <v>1.9105234560974438</v>
      </c>
      <c r="N7" s="3">
        <f t="shared" si="8"/>
        <v>-1.4781102074816075</v>
      </c>
      <c r="O7" s="3">
        <f t="shared" si="9"/>
        <v>-1.5211397398743585</v>
      </c>
      <c r="P7" s="3">
        <f t="shared" si="13"/>
        <v>-87.15488714442864</v>
      </c>
      <c r="Q7" s="3">
        <f t="shared" si="10"/>
        <v>0.07841425879461425</v>
      </c>
      <c r="R7" s="3">
        <f t="shared" si="11"/>
        <v>4.492806082577994</v>
      </c>
    </row>
    <row r="8" spans="1:18" s="3" customFormat="1" ht="11.25">
      <c r="A8" s="1">
        <f t="shared" si="16"/>
        <v>41540</v>
      </c>
      <c r="B8" s="2">
        <f t="shared" si="17"/>
        <v>0.2708333333333333</v>
      </c>
      <c r="C8" s="3">
        <f t="shared" si="14"/>
        <v>34.96666666666667</v>
      </c>
      <c r="D8" s="3">
        <f t="shared" si="0"/>
        <v>0.6102834617806839</v>
      </c>
      <c r="E8" s="3">
        <f t="shared" si="15"/>
        <v>138.4</v>
      </c>
      <c r="F8" s="4">
        <f t="shared" si="1"/>
        <v>2.4155356847601523</v>
      </c>
      <c r="G8" s="5">
        <f t="shared" si="12"/>
        <v>266</v>
      </c>
      <c r="H8" s="7">
        <f t="shared" si="2"/>
        <v>6.5</v>
      </c>
      <c r="I8" s="3">
        <f t="shared" si="3"/>
        <v>4.56176467507559</v>
      </c>
      <c r="J8" s="3">
        <f t="shared" si="4"/>
        <v>0.004342022176745865</v>
      </c>
      <c r="K8" s="3">
        <f t="shared" si="5"/>
        <v>0.24877954527974488</v>
      </c>
      <c r="L8" s="3">
        <f t="shared" si="6"/>
        <v>0.03334492474548173</v>
      </c>
      <c r="M8" s="3">
        <f t="shared" si="7"/>
        <v>1.9105234560974438</v>
      </c>
      <c r="N8" s="3">
        <f t="shared" si="8"/>
        <v>-1.3472105135820327</v>
      </c>
      <c r="O8" s="3">
        <f t="shared" si="9"/>
        <v>-1.444800616181406</v>
      </c>
      <c r="P8" s="3">
        <f t="shared" si="13"/>
        <v>-82.78097754509531</v>
      </c>
      <c r="Q8" s="3">
        <f t="shared" si="10"/>
        <v>0.18524695116828147</v>
      </c>
      <c r="R8" s="3">
        <f t="shared" si="11"/>
        <v>10.613868469608583</v>
      </c>
    </row>
    <row r="9" spans="1:18" s="3" customFormat="1" ht="11.25">
      <c r="A9" s="1">
        <f t="shared" si="16"/>
        <v>41540</v>
      </c>
      <c r="B9" s="2">
        <f t="shared" si="17"/>
        <v>0.29166666666666663</v>
      </c>
      <c r="C9" s="3">
        <f t="shared" si="14"/>
        <v>34.96666666666667</v>
      </c>
      <c r="D9" s="3">
        <f t="shared" si="0"/>
        <v>0.6102834617806839</v>
      </c>
      <c r="E9" s="3">
        <f t="shared" si="15"/>
        <v>138.4</v>
      </c>
      <c r="F9" s="4">
        <f t="shared" si="1"/>
        <v>2.4155356847601523</v>
      </c>
      <c r="G9" s="5">
        <f t="shared" si="12"/>
        <v>266</v>
      </c>
      <c r="H9" s="7">
        <f t="shared" si="2"/>
        <v>6.999999999999999</v>
      </c>
      <c r="I9" s="3">
        <f t="shared" si="3"/>
        <v>4.56176467507559</v>
      </c>
      <c r="J9" s="3">
        <f t="shared" si="4"/>
        <v>0.004342022176745865</v>
      </c>
      <c r="K9" s="3">
        <f t="shared" si="5"/>
        <v>0.24877954527974488</v>
      </c>
      <c r="L9" s="3">
        <f t="shared" si="6"/>
        <v>0.03334492474548173</v>
      </c>
      <c r="M9" s="3">
        <f t="shared" si="7"/>
        <v>1.9105234560974438</v>
      </c>
      <c r="N9" s="3">
        <f t="shared" si="8"/>
        <v>-1.2163108196824584</v>
      </c>
      <c r="O9" s="3">
        <f t="shared" si="9"/>
        <v>-1.3654122125659491</v>
      </c>
      <c r="P9" s="3">
        <f t="shared" si="13"/>
        <v>-78.23235707564851</v>
      </c>
      <c r="Q9" s="3">
        <f t="shared" si="10"/>
        <v>0.2910264394558653</v>
      </c>
      <c r="R9" s="3">
        <f t="shared" si="11"/>
        <v>16.67458670754066</v>
      </c>
    </row>
    <row r="10" spans="1:18" s="3" customFormat="1" ht="11.25">
      <c r="A10" s="1">
        <f t="shared" si="16"/>
        <v>41540</v>
      </c>
      <c r="B10" s="2">
        <f t="shared" si="17"/>
        <v>0.31249999999999994</v>
      </c>
      <c r="C10" s="3">
        <f t="shared" si="14"/>
        <v>34.96666666666667</v>
      </c>
      <c r="D10" s="3">
        <f t="shared" si="0"/>
        <v>0.6102834617806839</v>
      </c>
      <c r="E10" s="3">
        <f t="shared" si="15"/>
        <v>138.4</v>
      </c>
      <c r="F10" s="4">
        <f t="shared" si="1"/>
        <v>2.4155356847601523</v>
      </c>
      <c r="G10" s="5">
        <f t="shared" si="12"/>
        <v>266</v>
      </c>
      <c r="H10" s="7">
        <f t="shared" si="2"/>
        <v>7.499999999999998</v>
      </c>
      <c r="I10" s="3">
        <f t="shared" si="3"/>
        <v>4.56176467507559</v>
      </c>
      <c r="J10" s="3">
        <f t="shared" si="4"/>
        <v>0.004342022176745865</v>
      </c>
      <c r="K10" s="3">
        <f t="shared" si="5"/>
        <v>0.24877954527974488</v>
      </c>
      <c r="L10" s="3">
        <f t="shared" si="6"/>
        <v>0.03334492474548173</v>
      </c>
      <c r="M10" s="3">
        <f t="shared" si="7"/>
        <v>1.9105234560974438</v>
      </c>
      <c r="N10" s="3">
        <f t="shared" si="8"/>
        <v>-1.0854111257828838</v>
      </c>
      <c r="O10" s="3">
        <f t="shared" si="9"/>
        <v>-1.2809248203290544</v>
      </c>
      <c r="P10" s="3">
        <f t="shared" si="13"/>
        <v>-73.39158607840808</v>
      </c>
      <c r="Q10" s="3">
        <f t="shared" si="10"/>
        <v>0.3950074561094855</v>
      </c>
      <c r="R10" s="3">
        <f t="shared" si="11"/>
        <v>22.632260111272625</v>
      </c>
    </row>
    <row r="11" spans="1:18" s="3" customFormat="1" ht="11.25">
      <c r="A11" s="1">
        <f t="shared" si="16"/>
        <v>41540</v>
      </c>
      <c r="B11" s="2">
        <f t="shared" si="17"/>
        <v>0.33333333333333326</v>
      </c>
      <c r="C11" s="3">
        <f t="shared" si="14"/>
        <v>34.96666666666667</v>
      </c>
      <c r="D11" s="3">
        <f t="shared" si="0"/>
        <v>0.6102834617806839</v>
      </c>
      <c r="E11" s="3">
        <f t="shared" si="15"/>
        <v>138.4</v>
      </c>
      <c r="F11" s="4">
        <f t="shared" si="1"/>
        <v>2.4155356847601523</v>
      </c>
      <c r="G11" s="5">
        <f t="shared" si="12"/>
        <v>266</v>
      </c>
      <c r="H11" s="7">
        <f t="shared" si="2"/>
        <v>7.999999999999998</v>
      </c>
      <c r="I11" s="3">
        <f t="shared" si="3"/>
        <v>4.56176467507559</v>
      </c>
      <c r="J11" s="3">
        <f t="shared" si="4"/>
        <v>0.004342022176745865</v>
      </c>
      <c r="K11" s="3">
        <f t="shared" si="5"/>
        <v>0.24877954527974488</v>
      </c>
      <c r="L11" s="3">
        <f t="shared" si="6"/>
        <v>0.03334492474548173</v>
      </c>
      <c r="M11" s="3">
        <f t="shared" si="7"/>
        <v>1.9105234560974438</v>
      </c>
      <c r="N11" s="3">
        <f t="shared" si="8"/>
        <v>-0.954511431883309</v>
      </c>
      <c r="O11" s="3">
        <f t="shared" si="9"/>
        <v>-1.188933030832147</v>
      </c>
      <c r="P11" s="3">
        <f t="shared" si="13"/>
        <v>-68.12084479037941</v>
      </c>
      <c r="Q11" s="3">
        <f t="shared" si="10"/>
        <v>0.4962744856233723</v>
      </c>
      <c r="R11" s="3">
        <f t="shared" si="11"/>
        <v>28.43443350624508</v>
      </c>
    </row>
    <row r="12" spans="1:18" s="3" customFormat="1" ht="11.25">
      <c r="A12" s="1">
        <f t="shared" si="16"/>
        <v>41540</v>
      </c>
      <c r="B12" s="2">
        <f t="shared" si="17"/>
        <v>0.3541666666666666</v>
      </c>
      <c r="C12" s="3">
        <f t="shared" si="14"/>
        <v>34.96666666666667</v>
      </c>
      <c r="D12" s="3">
        <f t="shared" si="0"/>
        <v>0.6102834617806839</v>
      </c>
      <c r="E12" s="3">
        <f t="shared" si="15"/>
        <v>138.4</v>
      </c>
      <c r="F12" s="4">
        <f t="shared" si="1"/>
        <v>2.4155356847601523</v>
      </c>
      <c r="G12" s="5">
        <f t="shared" si="12"/>
        <v>266</v>
      </c>
      <c r="H12" s="7">
        <f t="shared" si="2"/>
        <v>8.499999999999998</v>
      </c>
      <c r="I12" s="3">
        <f t="shared" si="3"/>
        <v>4.56176467507559</v>
      </c>
      <c r="J12" s="3">
        <f t="shared" si="4"/>
        <v>0.004342022176745865</v>
      </c>
      <c r="K12" s="3">
        <f t="shared" si="5"/>
        <v>0.24877954527974488</v>
      </c>
      <c r="L12" s="3">
        <f t="shared" si="6"/>
        <v>0.03334492474548173</v>
      </c>
      <c r="M12" s="3">
        <f t="shared" si="7"/>
        <v>1.9105234560974438</v>
      </c>
      <c r="N12" s="3">
        <f t="shared" si="8"/>
        <v>-0.8236117379837344</v>
      </c>
      <c r="O12" s="3">
        <f t="shared" si="9"/>
        <v>-1.0865332848175355</v>
      </c>
      <c r="P12" s="3">
        <f t="shared" si="13"/>
        <v>-62.25377152053059</v>
      </c>
      <c r="Q12" s="3">
        <f t="shared" si="10"/>
        <v>0.5936448151429639</v>
      </c>
      <c r="R12" s="3">
        <f t="shared" si="11"/>
        <v>34.013342437515774</v>
      </c>
    </row>
    <row r="13" spans="1:18" s="3" customFormat="1" ht="11.25">
      <c r="A13" s="1">
        <f t="shared" si="16"/>
        <v>41540</v>
      </c>
      <c r="B13" s="2">
        <f t="shared" si="17"/>
        <v>0.3749999999999999</v>
      </c>
      <c r="C13" s="3">
        <f t="shared" si="14"/>
        <v>34.96666666666667</v>
      </c>
      <c r="D13" s="3">
        <f t="shared" si="0"/>
        <v>0.6102834617806839</v>
      </c>
      <c r="E13" s="3">
        <f t="shared" si="15"/>
        <v>138.4</v>
      </c>
      <c r="F13" s="4">
        <f t="shared" si="1"/>
        <v>2.4155356847601523</v>
      </c>
      <c r="G13" s="5">
        <f t="shared" si="12"/>
        <v>266</v>
      </c>
      <c r="H13" s="7">
        <f t="shared" si="2"/>
        <v>8.999999999999996</v>
      </c>
      <c r="I13" s="3">
        <f t="shared" si="3"/>
        <v>4.56176467507559</v>
      </c>
      <c r="J13" s="3">
        <f t="shared" si="4"/>
        <v>0.004342022176745865</v>
      </c>
      <c r="K13" s="3">
        <f t="shared" si="5"/>
        <v>0.24877954527974488</v>
      </c>
      <c r="L13" s="3">
        <f t="shared" si="6"/>
        <v>0.03334492474548173</v>
      </c>
      <c r="M13" s="3">
        <f t="shared" si="7"/>
        <v>1.9105234560974438</v>
      </c>
      <c r="N13" s="3">
        <f t="shared" si="8"/>
        <v>-0.6927120440841601</v>
      </c>
      <c r="O13" s="3">
        <f t="shared" si="9"/>
        <v>-0.9702165172100768</v>
      </c>
      <c r="P13" s="3">
        <f t="shared" si="13"/>
        <v>-55.589311650019205</v>
      </c>
      <c r="Q13" s="3">
        <f t="shared" si="10"/>
        <v>0.6855391501769091</v>
      </c>
      <c r="R13" s="3">
        <f t="shared" si="11"/>
        <v>39.278499996122015</v>
      </c>
    </row>
    <row r="14" spans="1:18" s="3" customFormat="1" ht="11.25">
      <c r="A14" s="1">
        <f t="shared" si="16"/>
        <v>41540</v>
      </c>
      <c r="B14" s="2">
        <f t="shared" si="17"/>
        <v>0.3958333333333332</v>
      </c>
      <c r="C14" s="3">
        <f t="shared" si="14"/>
        <v>34.96666666666667</v>
      </c>
      <c r="D14" s="3">
        <f t="shared" si="0"/>
        <v>0.6102834617806839</v>
      </c>
      <c r="E14" s="3">
        <f t="shared" si="15"/>
        <v>138.4</v>
      </c>
      <c r="F14" s="4">
        <f t="shared" si="1"/>
        <v>2.4155356847601523</v>
      </c>
      <c r="G14" s="5">
        <f t="shared" si="12"/>
        <v>266</v>
      </c>
      <c r="H14" s="7">
        <f t="shared" si="2"/>
        <v>9.499999999999996</v>
      </c>
      <c r="I14" s="3">
        <f t="shared" si="3"/>
        <v>4.56176467507559</v>
      </c>
      <c r="J14" s="3">
        <f t="shared" si="4"/>
        <v>0.004342022176745865</v>
      </c>
      <c r="K14" s="3">
        <f t="shared" si="5"/>
        <v>0.24877954527974488</v>
      </c>
      <c r="L14" s="3">
        <f t="shared" si="6"/>
        <v>0.03334492474548173</v>
      </c>
      <c r="M14" s="3">
        <f t="shared" si="7"/>
        <v>1.9105234560974438</v>
      </c>
      <c r="N14" s="3">
        <f t="shared" si="8"/>
        <v>-0.5618123501845855</v>
      </c>
      <c r="O14" s="3">
        <f t="shared" si="9"/>
        <v>-0.8359086281806711</v>
      </c>
      <c r="P14" s="3">
        <f t="shared" si="13"/>
        <v>-47.89403645332285</v>
      </c>
      <c r="Q14" s="3">
        <f t="shared" si="10"/>
        <v>0.7698188445470802</v>
      </c>
      <c r="R14" s="3">
        <f t="shared" si="11"/>
        <v>44.1073707821853</v>
      </c>
    </row>
    <row r="15" spans="1:18" s="3" customFormat="1" ht="11.25">
      <c r="A15" s="1">
        <f t="shared" si="16"/>
        <v>41540</v>
      </c>
      <c r="B15" s="2">
        <f t="shared" si="17"/>
        <v>0.4166666666666665</v>
      </c>
      <c r="C15" s="3">
        <f t="shared" si="14"/>
        <v>34.96666666666667</v>
      </c>
      <c r="D15" s="3">
        <f t="shared" si="0"/>
        <v>0.6102834617806839</v>
      </c>
      <c r="E15" s="3">
        <f t="shared" si="15"/>
        <v>138.4</v>
      </c>
      <c r="F15" s="4">
        <f t="shared" si="1"/>
        <v>2.4155356847601523</v>
      </c>
      <c r="G15" s="5">
        <f t="shared" si="12"/>
        <v>266</v>
      </c>
      <c r="H15" s="7">
        <f t="shared" si="2"/>
        <v>9.999999999999996</v>
      </c>
      <c r="I15" s="3">
        <f t="shared" si="3"/>
        <v>4.56176467507559</v>
      </c>
      <c r="J15" s="3">
        <f t="shared" si="4"/>
        <v>0.004342022176745865</v>
      </c>
      <c r="K15" s="3">
        <f t="shared" si="5"/>
        <v>0.24877954527974488</v>
      </c>
      <c r="L15" s="3">
        <f t="shared" si="6"/>
        <v>0.03334492474548173</v>
      </c>
      <c r="M15" s="3">
        <f t="shared" si="7"/>
        <v>1.9105234560974438</v>
      </c>
      <c r="N15" s="3">
        <f t="shared" si="8"/>
        <v>-0.4309126562850108</v>
      </c>
      <c r="O15" s="3">
        <f t="shared" si="9"/>
        <v>-0.6794148157062645</v>
      </c>
      <c r="P15" s="3">
        <f t="shared" si="13"/>
        <v>-38.927601478627594</v>
      </c>
      <c r="Q15" s="3">
        <f t="shared" si="10"/>
        <v>0.8436187733245502</v>
      </c>
      <c r="R15" s="3">
        <f t="shared" si="11"/>
        <v>48.335795229500405</v>
      </c>
    </row>
    <row r="16" spans="1:18" s="3" customFormat="1" ht="11.25">
      <c r="A16" s="1">
        <f t="shared" si="16"/>
        <v>41540</v>
      </c>
      <c r="B16" s="2">
        <f t="shared" si="17"/>
        <v>0.43749999999999983</v>
      </c>
      <c r="C16" s="3">
        <f t="shared" si="14"/>
        <v>34.96666666666667</v>
      </c>
      <c r="D16" s="3">
        <f t="shared" si="0"/>
        <v>0.6102834617806839</v>
      </c>
      <c r="E16" s="3">
        <f t="shared" si="15"/>
        <v>138.4</v>
      </c>
      <c r="F16" s="4">
        <f t="shared" si="1"/>
        <v>2.4155356847601523</v>
      </c>
      <c r="G16" s="5">
        <f t="shared" si="12"/>
        <v>266</v>
      </c>
      <c r="H16" s="7">
        <f t="shared" si="2"/>
        <v>10.499999999999996</v>
      </c>
      <c r="I16" s="3">
        <f t="shared" si="3"/>
        <v>4.56176467507559</v>
      </c>
      <c r="J16" s="3">
        <f t="shared" si="4"/>
        <v>0.004342022176745865</v>
      </c>
      <c r="K16" s="3">
        <f t="shared" si="5"/>
        <v>0.24877954527974488</v>
      </c>
      <c r="L16" s="3">
        <f t="shared" si="6"/>
        <v>0.03334492474548173</v>
      </c>
      <c r="M16" s="3">
        <f t="shared" si="7"/>
        <v>1.9105234560974438</v>
      </c>
      <c r="N16" s="3">
        <f t="shared" si="8"/>
        <v>-0.30001296238543607</v>
      </c>
      <c r="O16" s="3">
        <f t="shared" si="9"/>
        <v>-0.49769681474238087</v>
      </c>
      <c r="P16" s="3">
        <f t="shared" si="13"/>
        <v>-28.515926961842837</v>
      </c>
      <c r="Q16" s="3">
        <f t="shared" si="10"/>
        <v>0.9032813035450581</v>
      </c>
      <c r="R16" s="3">
        <f t="shared" si="11"/>
        <v>51.75420640620724</v>
      </c>
    </row>
    <row r="17" spans="1:18" s="3" customFormat="1" ht="11.25">
      <c r="A17" s="1">
        <f t="shared" si="16"/>
        <v>41540</v>
      </c>
      <c r="B17" s="2">
        <f t="shared" si="17"/>
        <v>0.45833333333333315</v>
      </c>
      <c r="C17" s="3">
        <f t="shared" si="14"/>
        <v>34.96666666666667</v>
      </c>
      <c r="D17" s="3">
        <f t="shared" si="0"/>
        <v>0.6102834617806839</v>
      </c>
      <c r="E17" s="3">
        <f t="shared" si="15"/>
        <v>138.4</v>
      </c>
      <c r="F17" s="4">
        <f t="shared" si="1"/>
        <v>2.4155356847601523</v>
      </c>
      <c r="G17" s="5">
        <f t="shared" si="12"/>
        <v>266</v>
      </c>
      <c r="H17" s="7">
        <f t="shared" si="2"/>
        <v>10.999999999999996</v>
      </c>
      <c r="I17" s="3">
        <f t="shared" si="3"/>
        <v>4.56176467507559</v>
      </c>
      <c r="J17" s="3">
        <f t="shared" si="4"/>
        <v>0.004342022176745865</v>
      </c>
      <c r="K17" s="3">
        <f t="shared" si="5"/>
        <v>0.24877954527974488</v>
      </c>
      <c r="L17" s="3">
        <f t="shared" si="6"/>
        <v>0.03334492474548173</v>
      </c>
      <c r="M17" s="3">
        <f t="shared" si="7"/>
        <v>1.9105234560974438</v>
      </c>
      <c r="N17" s="3">
        <f t="shared" si="8"/>
        <v>-0.16911326848586133</v>
      </c>
      <c r="O17" s="3">
        <f t="shared" si="9"/>
        <v>-0.29129100248626094</v>
      </c>
      <c r="P17" s="3">
        <f t="shared" si="13"/>
        <v>-16.689745052597523</v>
      </c>
      <c r="Q17" s="3">
        <f t="shared" si="10"/>
        <v>0.9446227992384568</v>
      </c>
      <c r="R17" s="3">
        <f t="shared" si="11"/>
        <v>54.12289962819725</v>
      </c>
    </row>
    <row r="18" spans="1:18" s="3" customFormat="1" ht="11.25">
      <c r="A18" s="1">
        <f t="shared" si="16"/>
        <v>41540</v>
      </c>
      <c r="B18" s="2">
        <f>B17+"0:15:00"</f>
        <v>0.46874999999999983</v>
      </c>
      <c r="C18" s="3">
        <f t="shared" si="14"/>
        <v>34.96666666666667</v>
      </c>
      <c r="D18" s="3">
        <f t="shared" si="0"/>
        <v>0.6102834617806839</v>
      </c>
      <c r="E18" s="3">
        <f t="shared" si="15"/>
        <v>138.4</v>
      </c>
      <c r="F18" s="4">
        <f t="shared" si="1"/>
        <v>2.4155356847601523</v>
      </c>
      <c r="G18" s="5">
        <f t="shared" si="12"/>
        <v>266</v>
      </c>
      <c r="H18" s="7">
        <f t="shared" si="2"/>
        <v>11.249999999999996</v>
      </c>
      <c r="I18" s="3">
        <f t="shared" si="3"/>
        <v>4.56176467507559</v>
      </c>
      <c r="J18" s="3">
        <f t="shared" si="4"/>
        <v>0.004342022176745865</v>
      </c>
      <c r="K18" s="3">
        <f t="shared" si="5"/>
        <v>0.24877954527974488</v>
      </c>
      <c r="L18" s="3">
        <f t="shared" si="6"/>
        <v>0.03334492474548173</v>
      </c>
      <c r="M18" s="3">
        <f t="shared" si="7"/>
        <v>1.9105234560974438</v>
      </c>
      <c r="N18" s="3">
        <f t="shared" si="8"/>
        <v>-0.10366342153607394</v>
      </c>
      <c r="O18" s="3">
        <f t="shared" si="9"/>
        <v>-0.18068083757206713</v>
      </c>
      <c r="P18" s="3">
        <f t="shared" si="13"/>
        <v>-10.352249431768199</v>
      </c>
      <c r="Q18" s="3">
        <f t="shared" si="10"/>
        <v>0.9571732883579218</v>
      </c>
      <c r="R18" s="3">
        <f t="shared" si="11"/>
        <v>54.84198968556746</v>
      </c>
    </row>
    <row r="19" spans="1:18" s="3" customFormat="1" ht="11.25">
      <c r="A19" s="1">
        <f t="shared" si="16"/>
        <v>41540</v>
      </c>
      <c r="B19" s="2">
        <f aca="true" t="shared" si="18" ref="B19:B27">B18+"0:15:00"</f>
        <v>0.4791666666666665</v>
      </c>
      <c r="C19" s="3">
        <f t="shared" si="14"/>
        <v>34.96666666666667</v>
      </c>
      <c r="D19" s="3">
        <f t="shared" si="0"/>
        <v>0.6102834617806839</v>
      </c>
      <c r="E19" s="3">
        <f t="shared" si="15"/>
        <v>138.4</v>
      </c>
      <c r="F19" s="4">
        <f t="shared" si="1"/>
        <v>2.4155356847601523</v>
      </c>
      <c r="G19" s="5">
        <f t="shared" si="12"/>
        <v>266</v>
      </c>
      <c r="H19" s="7">
        <f t="shared" si="2"/>
        <v>11.499999999999996</v>
      </c>
      <c r="I19" s="3">
        <f t="shared" si="3"/>
        <v>4.56176467507559</v>
      </c>
      <c r="J19" s="3">
        <f t="shared" si="4"/>
        <v>0.004342022176745865</v>
      </c>
      <c r="K19" s="3">
        <f t="shared" si="5"/>
        <v>0.24877954527974488</v>
      </c>
      <c r="L19" s="3">
        <f t="shared" si="6"/>
        <v>0.03334492474548173</v>
      </c>
      <c r="M19" s="3">
        <f t="shared" si="7"/>
        <v>1.9105234560974438</v>
      </c>
      <c r="N19" s="3">
        <f t="shared" si="8"/>
        <v>-0.03821357458628662</v>
      </c>
      <c r="O19" s="3">
        <f t="shared" si="9"/>
        <v>-0.06702775112055623</v>
      </c>
      <c r="P19" s="3">
        <f t="shared" si="13"/>
        <v>-3.8404072494611463</v>
      </c>
      <c r="Q19" s="3">
        <f t="shared" si="10"/>
        <v>0.9638052488906276</v>
      </c>
      <c r="R19" s="3">
        <f t="shared" si="11"/>
        <v>55.221973033988824</v>
      </c>
    </row>
    <row r="20" spans="1:18" s="3" customFormat="1" ht="11.25">
      <c r="A20" s="1">
        <f t="shared" si="16"/>
        <v>41540</v>
      </c>
      <c r="B20" s="2">
        <f t="shared" si="18"/>
        <v>0.4895833333333332</v>
      </c>
      <c r="C20" s="3">
        <f t="shared" si="14"/>
        <v>34.96666666666667</v>
      </c>
      <c r="D20" s="3">
        <f t="shared" si="0"/>
        <v>0.6102834617806839</v>
      </c>
      <c r="E20" s="3">
        <f t="shared" si="15"/>
        <v>138.4</v>
      </c>
      <c r="F20" s="4">
        <f t="shared" si="1"/>
        <v>2.4155356847601523</v>
      </c>
      <c r="G20" s="5">
        <f t="shared" si="12"/>
        <v>266</v>
      </c>
      <c r="H20" s="7">
        <f t="shared" si="2"/>
        <v>11.749999999999996</v>
      </c>
      <c r="I20" s="3">
        <f t="shared" si="3"/>
        <v>4.56176467507559</v>
      </c>
      <c r="J20" s="3">
        <f t="shared" si="4"/>
        <v>0.004342022176745865</v>
      </c>
      <c r="K20" s="3">
        <f t="shared" si="5"/>
        <v>0.24877954527974488</v>
      </c>
      <c r="L20" s="3">
        <f t="shared" si="6"/>
        <v>0.03334492474548173</v>
      </c>
      <c r="M20" s="3">
        <f t="shared" si="7"/>
        <v>1.9105234560974438</v>
      </c>
      <c r="N20" s="3">
        <f t="shared" si="8"/>
        <v>0.027236272363500735</v>
      </c>
      <c r="O20" s="3">
        <f t="shared" si="9"/>
        <v>0.047796906317700394</v>
      </c>
      <c r="P20" s="3">
        <f t="shared" si="13"/>
        <v>2.7385610057864134</v>
      </c>
      <c r="Q20" s="3">
        <f t="shared" si="10"/>
        <v>0.964321445076316</v>
      </c>
      <c r="R20" s="3">
        <f t="shared" si="11"/>
        <v>55.251548896829526</v>
      </c>
    </row>
    <row r="21" spans="1:18" s="3" customFormat="1" ht="11.25">
      <c r="A21" s="1">
        <f t="shared" si="16"/>
        <v>41540</v>
      </c>
      <c r="B21" s="2">
        <f t="shared" si="18"/>
        <v>0.4999999999999999</v>
      </c>
      <c r="C21" s="3">
        <f t="shared" si="14"/>
        <v>34.96666666666667</v>
      </c>
      <c r="D21" s="3">
        <f t="shared" si="0"/>
        <v>0.6102834617806839</v>
      </c>
      <c r="E21" s="3">
        <f t="shared" si="15"/>
        <v>138.4</v>
      </c>
      <c r="F21" s="4">
        <f t="shared" si="1"/>
        <v>2.4155356847601523</v>
      </c>
      <c r="G21" s="5">
        <f t="shared" si="12"/>
        <v>266</v>
      </c>
      <c r="H21" s="7">
        <f t="shared" si="2"/>
        <v>11.999999999999996</v>
      </c>
      <c r="I21" s="3">
        <f t="shared" si="3"/>
        <v>4.56176467507559</v>
      </c>
      <c r="J21" s="3">
        <f t="shared" si="4"/>
        <v>0.004342022176745865</v>
      </c>
      <c r="K21" s="3">
        <f t="shared" si="5"/>
        <v>0.24877954527974488</v>
      </c>
      <c r="L21" s="3">
        <f t="shared" si="6"/>
        <v>0.03334492474548173</v>
      </c>
      <c r="M21" s="3">
        <f t="shared" si="7"/>
        <v>1.9105234560974438</v>
      </c>
      <c r="N21" s="3">
        <f t="shared" si="8"/>
        <v>0.0926861193132881</v>
      </c>
      <c r="O21" s="3">
        <f t="shared" si="9"/>
        <v>0.16178369473921594</v>
      </c>
      <c r="P21" s="3">
        <f t="shared" si="13"/>
        <v>9.269522902589934</v>
      </c>
      <c r="Q21" s="3">
        <f t="shared" si="10"/>
        <v>0.9587061711185102</v>
      </c>
      <c r="R21" s="3">
        <f t="shared" si="11"/>
        <v>54.92981739823753</v>
      </c>
    </row>
    <row r="22" spans="1:18" s="3" customFormat="1" ht="11.25">
      <c r="A22" s="1">
        <f t="shared" si="16"/>
        <v>41540</v>
      </c>
      <c r="B22" s="2">
        <f t="shared" si="18"/>
        <v>0.5104166666666665</v>
      </c>
      <c r="C22" s="3">
        <f t="shared" si="14"/>
        <v>34.96666666666667</v>
      </c>
      <c r="D22" s="3">
        <f t="shared" si="0"/>
        <v>0.6102834617806839</v>
      </c>
      <c r="E22" s="3">
        <f t="shared" si="15"/>
        <v>138.4</v>
      </c>
      <c r="F22" s="4">
        <f t="shared" si="1"/>
        <v>2.4155356847601523</v>
      </c>
      <c r="G22" s="5">
        <f t="shared" si="12"/>
        <v>266</v>
      </c>
      <c r="H22" s="7">
        <f t="shared" si="2"/>
        <v>12.249999999999996</v>
      </c>
      <c r="I22" s="3">
        <f t="shared" si="3"/>
        <v>4.56176467507559</v>
      </c>
      <c r="J22" s="3">
        <f t="shared" si="4"/>
        <v>0.004342022176745865</v>
      </c>
      <c r="K22" s="3">
        <f t="shared" si="5"/>
        <v>0.24877954527974488</v>
      </c>
      <c r="L22" s="3">
        <f t="shared" si="6"/>
        <v>0.03334492474548173</v>
      </c>
      <c r="M22" s="3">
        <f t="shared" si="7"/>
        <v>1.9105234560974438</v>
      </c>
      <c r="N22" s="3">
        <f t="shared" si="8"/>
        <v>0.15813596626307547</v>
      </c>
      <c r="O22" s="3">
        <f t="shared" si="9"/>
        <v>0.273022404467998</v>
      </c>
      <c r="P22" s="3">
        <f t="shared" si="13"/>
        <v>15.643031488529996</v>
      </c>
      <c r="Q22" s="3">
        <f t="shared" si="10"/>
        <v>0.9471275192477785</v>
      </c>
      <c r="R22" s="3">
        <f t="shared" si="11"/>
        <v>54.266409513593345</v>
      </c>
    </row>
    <row r="23" spans="1:18" s="3" customFormat="1" ht="11.25">
      <c r="A23" s="1">
        <f t="shared" si="16"/>
        <v>41540</v>
      </c>
      <c r="B23" s="2">
        <f t="shared" si="18"/>
        <v>0.5208333333333331</v>
      </c>
      <c r="C23" s="3">
        <f t="shared" si="14"/>
        <v>34.96666666666667</v>
      </c>
      <c r="D23" s="3">
        <f t="shared" si="0"/>
        <v>0.6102834617806839</v>
      </c>
      <c r="E23" s="3">
        <f t="shared" si="15"/>
        <v>138.4</v>
      </c>
      <c r="F23" s="4">
        <f t="shared" si="1"/>
        <v>2.4155356847601523</v>
      </c>
      <c r="G23" s="5">
        <f t="shared" si="12"/>
        <v>266</v>
      </c>
      <c r="H23" s="7">
        <f t="shared" si="2"/>
        <v>12.499999999999996</v>
      </c>
      <c r="I23" s="3">
        <f t="shared" si="3"/>
        <v>4.56176467507559</v>
      </c>
      <c r="J23" s="3">
        <f t="shared" si="4"/>
        <v>0.004342022176745865</v>
      </c>
      <c r="K23" s="3">
        <f t="shared" si="5"/>
        <v>0.24877954527974488</v>
      </c>
      <c r="L23" s="3">
        <f t="shared" si="6"/>
        <v>0.03334492474548173</v>
      </c>
      <c r="M23" s="3">
        <f t="shared" si="7"/>
        <v>1.9105234560974438</v>
      </c>
      <c r="N23" s="3">
        <f t="shared" si="8"/>
        <v>0.2235858132128628</v>
      </c>
      <c r="O23" s="3">
        <f t="shared" si="9"/>
        <v>0.37991174866927624</v>
      </c>
      <c r="P23" s="3">
        <f t="shared" si="13"/>
        <v>21.767339786184397</v>
      </c>
      <c r="Q23" s="3">
        <f t="shared" si="10"/>
        <v>0.9299137328094683</v>
      </c>
      <c r="R23" s="3">
        <f t="shared" si="11"/>
        <v>53.280132201238644</v>
      </c>
    </row>
    <row r="24" spans="1:18" s="3" customFormat="1" ht="11.25">
      <c r="A24" s="1">
        <f t="shared" si="16"/>
        <v>41540</v>
      </c>
      <c r="B24" s="2">
        <f t="shared" si="18"/>
        <v>0.5312499999999998</v>
      </c>
      <c r="C24" s="3">
        <f t="shared" si="14"/>
        <v>34.96666666666667</v>
      </c>
      <c r="D24" s="3">
        <f t="shared" si="0"/>
        <v>0.6102834617806839</v>
      </c>
      <c r="E24" s="3">
        <f t="shared" si="15"/>
        <v>138.4</v>
      </c>
      <c r="F24" s="4">
        <f t="shared" si="1"/>
        <v>2.4155356847601523</v>
      </c>
      <c r="G24" s="5">
        <f t="shared" si="12"/>
        <v>266</v>
      </c>
      <c r="H24" s="7">
        <f t="shared" si="2"/>
        <v>12.749999999999995</v>
      </c>
      <c r="I24" s="3">
        <f t="shared" si="3"/>
        <v>4.56176467507559</v>
      </c>
      <c r="J24" s="3">
        <f t="shared" si="4"/>
        <v>0.004342022176745865</v>
      </c>
      <c r="K24" s="3">
        <f t="shared" si="5"/>
        <v>0.24877954527974488</v>
      </c>
      <c r="L24" s="3">
        <f t="shared" si="6"/>
        <v>0.03334492474548173</v>
      </c>
      <c r="M24" s="3">
        <f t="shared" si="7"/>
        <v>1.9105234560974438</v>
      </c>
      <c r="N24" s="3">
        <f t="shared" si="8"/>
        <v>0.2890356601626497</v>
      </c>
      <c r="O24" s="3">
        <f t="shared" si="9"/>
        <v>0.48128907337962085</v>
      </c>
      <c r="P24" s="3">
        <f t="shared" si="13"/>
        <v>27.575832630414453</v>
      </c>
      <c r="Q24" s="3">
        <f t="shared" si="10"/>
        <v>0.9075109763690323</v>
      </c>
      <c r="R24" s="3">
        <f t="shared" si="11"/>
        <v>51.99654880774214</v>
      </c>
    </row>
    <row r="25" spans="1:18" s="3" customFormat="1" ht="11.25">
      <c r="A25" s="1">
        <f t="shared" si="16"/>
        <v>41540</v>
      </c>
      <c r="B25" s="2">
        <f t="shared" si="18"/>
        <v>0.5416666666666664</v>
      </c>
      <c r="C25" s="3">
        <f t="shared" si="14"/>
        <v>34.96666666666667</v>
      </c>
      <c r="D25" s="3">
        <f t="shared" si="0"/>
        <v>0.6102834617806839</v>
      </c>
      <c r="E25" s="3">
        <f t="shared" si="15"/>
        <v>138.4</v>
      </c>
      <c r="F25" s="4">
        <f t="shared" si="1"/>
        <v>2.4155356847601523</v>
      </c>
      <c r="G25" s="5">
        <f t="shared" si="12"/>
        <v>266</v>
      </c>
      <c r="H25" s="7">
        <f t="shared" si="2"/>
        <v>12.999999999999993</v>
      </c>
      <c r="I25" s="3">
        <f t="shared" si="3"/>
        <v>4.56176467507559</v>
      </c>
      <c r="J25" s="3">
        <f t="shared" si="4"/>
        <v>0.004342022176745865</v>
      </c>
      <c r="K25" s="3">
        <f t="shared" si="5"/>
        <v>0.24877954527974488</v>
      </c>
      <c r="L25" s="3">
        <f t="shared" si="6"/>
        <v>0.03334492474548173</v>
      </c>
      <c r="M25" s="3">
        <f t="shared" si="7"/>
        <v>1.9105234560974438</v>
      </c>
      <c r="N25" s="3">
        <f t="shared" si="8"/>
        <v>0.3544855071124366</v>
      </c>
      <c r="O25" s="3">
        <f t="shared" si="9"/>
        <v>0.5764633679243493</v>
      </c>
      <c r="P25" s="3">
        <f t="shared" si="13"/>
        <v>33.02891802596237</v>
      </c>
      <c r="Q25" s="3">
        <f t="shared" si="10"/>
        <v>0.8804341149345125</v>
      </c>
      <c r="R25" s="3">
        <f t="shared" si="11"/>
        <v>50.44515892508361</v>
      </c>
    </row>
    <row r="26" spans="1:18" s="3" customFormat="1" ht="11.25">
      <c r="A26" s="1">
        <f t="shared" si="16"/>
        <v>41540</v>
      </c>
      <c r="B26" s="2">
        <f t="shared" si="18"/>
        <v>0.552083333333333</v>
      </c>
      <c r="C26" s="3">
        <f t="shared" si="14"/>
        <v>34.96666666666667</v>
      </c>
      <c r="D26" s="3">
        <f t="shared" si="0"/>
        <v>0.6102834617806839</v>
      </c>
      <c r="E26" s="3">
        <f t="shared" si="15"/>
        <v>138.4</v>
      </c>
      <c r="F26" s="4">
        <f t="shared" si="1"/>
        <v>2.4155356847601523</v>
      </c>
      <c r="G26" s="5">
        <f t="shared" si="12"/>
        <v>266</v>
      </c>
      <c r="H26" s="7">
        <f t="shared" si="2"/>
        <v>13.249999999999993</v>
      </c>
      <c r="I26" s="3">
        <f t="shared" si="3"/>
        <v>4.56176467507559</v>
      </c>
      <c r="J26" s="3">
        <f t="shared" si="4"/>
        <v>0.004342022176745865</v>
      </c>
      <c r="K26" s="3">
        <f t="shared" si="5"/>
        <v>0.24877954527974488</v>
      </c>
      <c r="L26" s="3">
        <f t="shared" si="6"/>
        <v>0.03334492474548173</v>
      </c>
      <c r="M26" s="3">
        <f t="shared" si="7"/>
        <v>1.9105234560974438</v>
      </c>
      <c r="N26" s="3">
        <f t="shared" si="8"/>
        <v>0.41993535406222393</v>
      </c>
      <c r="O26" s="3">
        <f t="shared" si="9"/>
        <v>0.6651693829091965</v>
      </c>
      <c r="P26" s="3">
        <f t="shared" si="13"/>
        <v>38.11139830201835</v>
      </c>
      <c r="Q26" s="3">
        <f t="shared" si="10"/>
        <v>0.8492212077127422</v>
      </c>
      <c r="R26" s="3">
        <f t="shared" si="11"/>
        <v>48.65679107494276</v>
      </c>
    </row>
    <row r="27" spans="1:18" s="3" customFormat="1" ht="11.25">
      <c r="A27" s="1">
        <f t="shared" si="16"/>
        <v>41540</v>
      </c>
      <c r="B27" s="2">
        <f t="shared" si="18"/>
        <v>0.5624999999999997</v>
      </c>
      <c r="C27" s="3">
        <f t="shared" si="14"/>
        <v>34.96666666666667</v>
      </c>
      <c r="D27" s="3">
        <f t="shared" si="0"/>
        <v>0.6102834617806839</v>
      </c>
      <c r="E27" s="3">
        <f t="shared" si="15"/>
        <v>138.4</v>
      </c>
      <c r="F27" s="4">
        <f t="shared" si="1"/>
        <v>2.4155356847601523</v>
      </c>
      <c r="G27" s="5">
        <f t="shared" si="12"/>
        <v>266</v>
      </c>
      <c r="H27" s="7">
        <f t="shared" si="2"/>
        <v>13.499999999999993</v>
      </c>
      <c r="I27" s="3">
        <f t="shared" si="3"/>
        <v>4.56176467507559</v>
      </c>
      <c r="J27" s="3">
        <f t="shared" si="4"/>
        <v>0.004342022176745865</v>
      </c>
      <c r="K27" s="3">
        <f t="shared" si="5"/>
        <v>0.24877954527974488</v>
      </c>
      <c r="L27" s="3">
        <f t="shared" si="6"/>
        <v>0.03334492474548173</v>
      </c>
      <c r="M27" s="3">
        <f t="shared" si="7"/>
        <v>1.9105234560974438</v>
      </c>
      <c r="N27" s="3">
        <f t="shared" si="8"/>
        <v>0.48538520101201127</v>
      </c>
      <c r="O27" s="3">
        <f t="shared" si="9"/>
        <v>0.7474774890497303</v>
      </c>
      <c r="P27" s="3">
        <f t="shared" si="13"/>
        <v>42.827305403585754</v>
      </c>
      <c r="Q27" s="3">
        <f t="shared" si="10"/>
        <v>0.814398229820435</v>
      </c>
      <c r="R27" s="3">
        <f t="shared" si="11"/>
        <v>46.661581411636185</v>
      </c>
    </row>
    <row r="28" spans="1:18" s="3" customFormat="1" ht="11.25">
      <c r="A28" s="1">
        <f t="shared" si="16"/>
        <v>41540</v>
      </c>
      <c r="B28" s="2">
        <f t="shared" si="17"/>
        <v>0.583333333333333</v>
      </c>
      <c r="C28" s="3">
        <f t="shared" si="14"/>
        <v>34.96666666666667</v>
      </c>
      <c r="D28" s="3">
        <f t="shared" si="0"/>
        <v>0.6102834617806839</v>
      </c>
      <c r="E28" s="3">
        <f t="shared" si="15"/>
        <v>138.4</v>
      </c>
      <c r="F28" s="4">
        <f t="shared" si="1"/>
        <v>2.4155356847601523</v>
      </c>
      <c r="G28" s="5">
        <f t="shared" si="12"/>
        <v>266</v>
      </c>
      <c r="H28" s="7">
        <f t="shared" si="2"/>
        <v>13.999999999999993</v>
      </c>
      <c r="I28" s="3">
        <f t="shared" si="3"/>
        <v>4.56176467507559</v>
      </c>
      <c r="J28" s="3">
        <f t="shared" si="4"/>
        <v>0.004342022176745865</v>
      </c>
      <c r="K28" s="3">
        <f t="shared" si="5"/>
        <v>0.24877954527974488</v>
      </c>
      <c r="L28" s="3">
        <f t="shared" si="6"/>
        <v>0.03334492474548173</v>
      </c>
      <c r="M28" s="3">
        <f t="shared" si="7"/>
        <v>1.9105234560974438</v>
      </c>
      <c r="N28" s="3">
        <f t="shared" si="8"/>
        <v>0.616284894911586</v>
      </c>
      <c r="O28" s="3">
        <f t="shared" si="9"/>
        <v>0.8942612353646985</v>
      </c>
      <c r="P28" s="3">
        <f t="shared" si="13"/>
        <v>51.23739456855238</v>
      </c>
      <c r="Q28" s="3">
        <f t="shared" si="10"/>
        <v>0.7358373805911095</v>
      </c>
      <c r="R28" s="3">
        <f t="shared" si="11"/>
        <v>42.16037631583225</v>
      </c>
    </row>
    <row r="29" spans="1:18" s="3" customFormat="1" ht="11.25">
      <c r="A29" s="1">
        <f t="shared" si="16"/>
        <v>41540</v>
      </c>
      <c r="B29" s="2">
        <f t="shared" si="17"/>
        <v>0.6041666666666664</v>
      </c>
      <c r="C29" s="3">
        <f t="shared" si="14"/>
        <v>34.96666666666667</v>
      </c>
      <c r="D29" s="3">
        <f t="shared" si="0"/>
        <v>0.6102834617806839</v>
      </c>
      <c r="E29" s="3">
        <f t="shared" si="15"/>
        <v>138.4</v>
      </c>
      <c r="F29" s="4">
        <f t="shared" si="1"/>
        <v>2.4155356847601523</v>
      </c>
      <c r="G29" s="5">
        <f t="shared" si="12"/>
        <v>266</v>
      </c>
      <c r="H29" s="7">
        <f t="shared" si="2"/>
        <v>14.499999999999993</v>
      </c>
      <c r="I29" s="3">
        <f t="shared" si="3"/>
        <v>4.56176467507559</v>
      </c>
      <c r="J29" s="3">
        <f t="shared" si="4"/>
        <v>0.004342022176745865</v>
      </c>
      <c r="K29" s="3">
        <f t="shared" si="5"/>
        <v>0.24877954527974488</v>
      </c>
      <c r="L29" s="3">
        <f t="shared" si="6"/>
        <v>0.03334492474548173</v>
      </c>
      <c r="M29" s="3">
        <f t="shared" si="7"/>
        <v>1.9105234560974438</v>
      </c>
      <c r="N29" s="3">
        <f t="shared" si="8"/>
        <v>0.7471845888111608</v>
      </c>
      <c r="O29" s="3">
        <f t="shared" si="9"/>
        <v>1.020562115345557</v>
      </c>
      <c r="P29" s="3">
        <f t="shared" si="13"/>
        <v>58.47390194024393</v>
      </c>
      <c r="Q29" s="3">
        <f t="shared" si="10"/>
        <v>0.6480859060882092</v>
      </c>
      <c r="R29" s="3">
        <f t="shared" si="11"/>
        <v>37.13258718076621</v>
      </c>
    </row>
    <row r="30" spans="1:18" s="3" customFormat="1" ht="11.25">
      <c r="A30" s="1">
        <f t="shared" si="16"/>
        <v>41540</v>
      </c>
      <c r="B30" s="2">
        <f t="shared" si="17"/>
        <v>0.6249999999999998</v>
      </c>
      <c r="C30" s="3">
        <f t="shared" si="14"/>
        <v>34.96666666666667</v>
      </c>
      <c r="D30" s="3">
        <f t="shared" si="0"/>
        <v>0.6102834617806839</v>
      </c>
      <c r="E30" s="3">
        <f t="shared" si="15"/>
        <v>138.4</v>
      </c>
      <c r="F30" s="4">
        <f t="shared" si="1"/>
        <v>2.4155356847601523</v>
      </c>
      <c r="G30" s="5">
        <f t="shared" si="12"/>
        <v>266</v>
      </c>
      <c r="H30" s="7">
        <f t="shared" si="2"/>
        <v>14.999999999999995</v>
      </c>
      <c r="I30" s="3">
        <f t="shared" si="3"/>
        <v>4.56176467507559</v>
      </c>
      <c r="J30" s="3">
        <f t="shared" si="4"/>
        <v>0.004342022176745865</v>
      </c>
      <c r="K30" s="3">
        <f t="shared" si="5"/>
        <v>0.24877954527974488</v>
      </c>
      <c r="L30" s="3">
        <f t="shared" si="6"/>
        <v>0.03334492474548173</v>
      </c>
      <c r="M30" s="3">
        <f t="shared" si="7"/>
        <v>1.9105234560974438</v>
      </c>
      <c r="N30" s="3">
        <f t="shared" si="8"/>
        <v>0.8780842827107358</v>
      </c>
      <c r="O30" s="3">
        <f t="shared" si="9"/>
        <v>1.1306209311175612</v>
      </c>
      <c r="P30" s="3">
        <f t="shared" si="13"/>
        <v>64.77980758218763</v>
      </c>
      <c r="Q30" s="3">
        <f t="shared" si="10"/>
        <v>0.5536890655578315</v>
      </c>
      <c r="R30" s="3">
        <f t="shared" si="11"/>
        <v>31.724046619006096</v>
      </c>
    </row>
    <row r="31" spans="1:18" s="3" customFormat="1" ht="11.25">
      <c r="A31" s="1">
        <f t="shared" si="16"/>
        <v>41540</v>
      </c>
      <c r="B31" s="2">
        <f t="shared" si="17"/>
        <v>0.6458333333333331</v>
      </c>
      <c r="C31" s="3">
        <f t="shared" si="14"/>
        <v>34.96666666666667</v>
      </c>
      <c r="D31" s="3">
        <f t="shared" si="0"/>
        <v>0.6102834617806839</v>
      </c>
      <c r="E31" s="3">
        <f t="shared" si="15"/>
        <v>138.4</v>
      </c>
      <c r="F31" s="4">
        <f t="shared" si="1"/>
        <v>2.4155356847601523</v>
      </c>
      <c r="G31" s="5">
        <f t="shared" si="12"/>
        <v>266</v>
      </c>
      <c r="H31" s="7">
        <f t="shared" si="2"/>
        <v>15.499999999999996</v>
      </c>
      <c r="I31" s="3">
        <f t="shared" si="3"/>
        <v>4.56176467507559</v>
      </c>
      <c r="J31" s="3">
        <f t="shared" si="4"/>
        <v>0.004342022176745865</v>
      </c>
      <c r="K31" s="3">
        <f t="shared" si="5"/>
        <v>0.24877954527974488</v>
      </c>
      <c r="L31" s="3">
        <f t="shared" si="6"/>
        <v>0.03334492474548173</v>
      </c>
      <c r="M31" s="3">
        <f t="shared" si="7"/>
        <v>1.9105234560974438</v>
      </c>
      <c r="N31" s="3">
        <f t="shared" si="8"/>
        <v>1.008983976610311</v>
      </c>
      <c r="O31" s="3">
        <f t="shared" si="9"/>
        <v>1.228299444174497</v>
      </c>
      <c r="P31" s="3">
        <f t="shared" si="13"/>
        <v>70.37637412946354</v>
      </c>
      <c r="Q31" s="3">
        <f t="shared" si="10"/>
        <v>0.4545314126008093</v>
      </c>
      <c r="R31" s="3">
        <f t="shared" si="11"/>
        <v>26.042731598145817</v>
      </c>
    </row>
    <row r="32" spans="1:18" s="3" customFormat="1" ht="11.25">
      <c r="A32" s="1">
        <f t="shared" si="16"/>
        <v>41540</v>
      </c>
      <c r="B32" s="2">
        <f t="shared" si="17"/>
        <v>0.6666666666666665</v>
      </c>
      <c r="C32" s="3">
        <f t="shared" si="14"/>
        <v>34.96666666666667</v>
      </c>
      <c r="D32" s="3">
        <f t="shared" si="0"/>
        <v>0.6102834617806839</v>
      </c>
      <c r="E32" s="3">
        <f t="shared" si="15"/>
        <v>138.4</v>
      </c>
      <c r="F32" s="4">
        <f t="shared" si="1"/>
        <v>2.4155356847601523</v>
      </c>
      <c r="G32" s="5">
        <f t="shared" si="12"/>
        <v>266</v>
      </c>
      <c r="H32" s="7">
        <f t="shared" si="2"/>
        <v>15.999999999999996</v>
      </c>
      <c r="I32" s="3">
        <f t="shared" si="3"/>
        <v>4.56176467507559</v>
      </c>
      <c r="J32" s="3">
        <f t="shared" si="4"/>
        <v>0.004342022176745865</v>
      </c>
      <c r="K32" s="3">
        <f t="shared" si="5"/>
        <v>0.24877954527974488</v>
      </c>
      <c r="L32" s="3">
        <f t="shared" si="6"/>
        <v>0.03334492474548173</v>
      </c>
      <c r="M32" s="3">
        <f t="shared" si="7"/>
        <v>1.9105234560974438</v>
      </c>
      <c r="N32" s="3">
        <f t="shared" si="8"/>
        <v>1.1398836705098858</v>
      </c>
      <c r="O32" s="3">
        <f t="shared" si="9"/>
        <v>1.316847313436459</v>
      </c>
      <c r="P32" s="3">
        <f t="shared" si="13"/>
        <v>75.44979332305017</v>
      </c>
      <c r="Q32" s="3">
        <f t="shared" si="10"/>
        <v>0.352009174309963</v>
      </c>
      <c r="R32" s="3">
        <f t="shared" si="11"/>
        <v>20.1686400378458</v>
      </c>
    </row>
    <row r="33" spans="1:18" s="3" customFormat="1" ht="11.25">
      <c r="A33" s="1">
        <f t="shared" si="16"/>
        <v>41540</v>
      </c>
      <c r="B33" s="2">
        <f t="shared" si="17"/>
        <v>0.6874999999999999</v>
      </c>
      <c r="C33" s="3">
        <f t="shared" si="14"/>
        <v>34.96666666666667</v>
      </c>
      <c r="D33" s="3">
        <f t="shared" si="0"/>
        <v>0.6102834617806839</v>
      </c>
      <c r="E33" s="3">
        <f t="shared" si="15"/>
        <v>138.4</v>
      </c>
      <c r="F33" s="4">
        <f t="shared" si="1"/>
        <v>2.4155356847601523</v>
      </c>
      <c r="G33" s="5">
        <f t="shared" si="12"/>
        <v>266</v>
      </c>
      <c r="H33" s="7">
        <f t="shared" si="2"/>
        <v>16.499999999999996</v>
      </c>
      <c r="I33" s="3">
        <f t="shared" si="3"/>
        <v>4.56176467507559</v>
      </c>
      <c r="J33" s="3">
        <f t="shared" si="4"/>
        <v>0.004342022176745865</v>
      </c>
      <c r="K33" s="3">
        <f t="shared" si="5"/>
        <v>0.24877954527974488</v>
      </c>
      <c r="L33" s="3">
        <f t="shared" si="6"/>
        <v>0.03334492474548173</v>
      </c>
      <c r="M33" s="3">
        <f t="shared" si="7"/>
        <v>1.9105234560974438</v>
      </c>
      <c r="N33" s="3">
        <f t="shared" si="8"/>
        <v>1.2707833644094606</v>
      </c>
      <c r="O33" s="3">
        <f t="shared" si="9"/>
        <v>1.3989442710016529</v>
      </c>
      <c r="P33" s="3">
        <f t="shared" si="13"/>
        <v>80.15360250240039</v>
      </c>
      <c r="Q33" s="3">
        <f t="shared" si="10"/>
        <v>0.24718018213370951</v>
      </c>
      <c r="R33" s="3">
        <f t="shared" si="11"/>
        <v>14.16238121553655</v>
      </c>
    </row>
    <row r="34" spans="1:18" s="3" customFormat="1" ht="11.25">
      <c r="A34" s="1">
        <f t="shared" si="16"/>
        <v>41540</v>
      </c>
      <c r="B34" s="2">
        <f t="shared" si="17"/>
        <v>0.7083333333333333</v>
      </c>
      <c r="C34" s="3">
        <f t="shared" si="14"/>
        <v>34.96666666666667</v>
      </c>
      <c r="D34" s="3">
        <f t="shared" si="0"/>
        <v>0.6102834617806839</v>
      </c>
      <c r="E34" s="3">
        <f t="shared" si="15"/>
        <v>138.4</v>
      </c>
      <c r="F34" s="4">
        <f t="shared" si="1"/>
        <v>2.4155356847601523</v>
      </c>
      <c r="G34" s="5">
        <f t="shared" si="12"/>
        <v>266</v>
      </c>
      <c r="H34" s="7">
        <f t="shared" si="2"/>
        <v>17</v>
      </c>
      <c r="I34" s="3">
        <f t="shared" si="3"/>
        <v>4.56176467507559</v>
      </c>
      <c r="J34" s="3">
        <f t="shared" si="4"/>
        <v>0.004342022176745865</v>
      </c>
      <c r="K34" s="3">
        <f t="shared" si="5"/>
        <v>0.24877954527974488</v>
      </c>
      <c r="L34" s="3">
        <f t="shared" si="6"/>
        <v>0.03334492474548173</v>
      </c>
      <c r="M34" s="3">
        <f t="shared" si="7"/>
        <v>1.9105234560974438</v>
      </c>
      <c r="N34" s="3">
        <f t="shared" si="8"/>
        <v>1.4016830583090363</v>
      </c>
      <c r="O34" s="3">
        <f t="shared" si="9"/>
        <v>1.4768302053632885</v>
      </c>
      <c r="P34" s="3">
        <f t="shared" si="13"/>
        <v>84.61613782475506</v>
      </c>
      <c r="Q34" s="3">
        <f t="shared" si="10"/>
        <v>0.14087889800640585</v>
      </c>
      <c r="R34" s="3">
        <f t="shared" si="11"/>
        <v>8.071766278221041</v>
      </c>
    </row>
    <row r="35" spans="1:18" s="3" customFormat="1" ht="11.25">
      <c r="A35" s="1">
        <f t="shared" si="16"/>
        <v>41540</v>
      </c>
      <c r="B35" s="2">
        <f t="shared" si="17"/>
        <v>0.7291666666666666</v>
      </c>
      <c r="C35" s="3">
        <f t="shared" si="14"/>
        <v>34.96666666666667</v>
      </c>
      <c r="D35" s="3">
        <f t="shared" si="0"/>
        <v>0.6102834617806839</v>
      </c>
      <c r="E35" s="3">
        <f t="shared" si="15"/>
        <v>138.4</v>
      </c>
      <c r="F35" s="4">
        <f t="shared" si="1"/>
        <v>2.4155356847601523</v>
      </c>
      <c r="G35" s="5">
        <f t="shared" si="12"/>
        <v>266</v>
      </c>
      <c r="H35" s="7">
        <f t="shared" si="2"/>
        <v>17.5</v>
      </c>
      <c r="I35" s="3">
        <f t="shared" si="3"/>
        <v>4.56176467507559</v>
      </c>
      <c r="J35" s="3">
        <f t="shared" si="4"/>
        <v>0.004342022176745865</v>
      </c>
      <c r="K35" s="3">
        <f t="shared" si="5"/>
        <v>0.24877954527974488</v>
      </c>
      <c r="L35" s="3">
        <f t="shared" si="6"/>
        <v>0.03334492474548173</v>
      </c>
      <c r="M35" s="3">
        <f t="shared" si="7"/>
        <v>1.9105234560974438</v>
      </c>
      <c r="N35" s="3">
        <f t="shared" si="8"/>
        <v>1.5325827522086108</v>
      </c>
      <c r="O35" s="3">
        <f t="shared" si="9"/>
        <v>1.552448375220559</v>
      </c>
      <c r="P35" s="3">
        <f t="shared" si="13"/>
        <v>88.94873981208003</v>
      </c>
      <c r="Q35" s="3">
        <f t="shared" si="10"/>
        <v>0.0338023988062007</v>
      </c>
      <c r="R35" s="3">
        <f t="shared" si="11"/>
        <v>1.9367347890133526</v>
      </c>
    </row>
    <row r="36" spans="1:18" s="3" customFormat="1" ht="11.25">
      <c r="A36" s="1">
        <f t="shared" si="16"/>
        <v>41540</v>
      </c>
      <c r="B36" s="2">
        <f t="shared" si="17"/>
        <v>0.75</v>
      </c>
      <c r="C36" s="3">
        <f t="shared" si="14"/>
        <v>34.96666666666667</v>
      </c>
      <c r="D36" s="3">
        <f t="shared" si="0"/>
        <v>0.6102834617806839</v>
      </c>
      <c r="E36" s="3">
        <f t="shared" si="15"/>
        <v>138.4</v>
      </c>
      <c r="F36" s="4">
        <f t="shared" si="1"/>
        <v>2.4155356847601523</v>
      </c>
      <c r="G36" s="5">
        <f t="shared" si="12"/>
        <v>266</v>
      </c>
      <c r="H36" s="7">
        <f t="shared" si="2"/>
        <v>18</v>
      </c>
      <c r="I36" s="3">
        <f t="shared" si="3"/>
        <v>4.56176467507559</v>
      </c>
      <c r="J36" s="3">
        <f t="shared" si="4"/>
        <v>0.004342022176745865</v>
      </c>
      <c r="K36" s="3">
        <f t="shared" si="5"/>
        <v>0.24877954527974488</v>
      </c>
      <c r="L36" s="3">
        <f t="shared" si="6"/>
        <v>0.03334492474548173</v>
      </c>
      <c r="M36" s="3">
        <f t="shared" si="7"/>
        <v>1.9105234560974438</v>
      </c>
      <c r="N36" s="3">
        <f t="shared" si="8"/>
        <v>1.6634824461081856</v>
      </c>
      <c r="O36" s="3">
        <f t="shared" si="9"/>
        <v>-1.5140128229474783</v>
      </c>
      <c r="P36" s="3">
        <f t="shared" si="13"/>
        <v>93.25345511642193</v>
      </c>
      <c r="Q36" s="3">
        <f t="shared" si="10"/>
        <v>-0.07342306858003955</v>
      </c>
      <c r="R36" s="3">
        <f t="shared" si="11"/>
        <v>-4.206831948535869</v>
      </c>
    </row>
    <row r="37" spans="1:18" s="3" customFormat="1" ht="11.25">
      <c r="A37" s="1">
        <f t="shared" si="16"/>
        <v>41540</v>
      </c>
      <c r="B37" s="2">
        <f t="shared" si="17"/>
        <v>0.7708333333333334</v>
      </c>
      <c r="C37" s="3">
        <f t="shared" si="14"/>
        <v>34.96666666666667</v>
      </c>
      <c r="D37" s="3">
        <f t="shared" si="0"/>
        <v>0.6102834617806839</v>
      </c>
      <c r="E37" s="3">
        <f t="shared" si="15"/>
        <v>138.4</v>
      </c>
      <c r="F37" s="4">
        <f t="shared" si="1"/>
        <v>2.4155356847601523</v>
      </c>
      <c r="G37" s="5">
        <f t="shared" si="12"/>
        <v>266</v>
      </c>
      <c r="H37" s="7">
        <f t="shared" si="2"/>
        <v>18.5</v>
      </c>
      <c r="I37" s="3">
        <f t="shared" si="3"/>
        <v>4.56176467507559</v>
      </c>
      <c r="J37" s="3">
        <f t="shared" si="4"/>
        <v>0.004342022176745865</v>
      </c>
      <c r="K37" s="3">
        <f t="shared" si="5"/>
        <v>0.24877954527974488</v>
      </c>
      <c r="L37" s="3">
        <f t="shared" si="6"/>
        <v>0.03334492474548173</v>
      </c>
      <c r="M37" s="3">
        <f t="shared" si="7"/>
        <v>1.9105234560974438</v>
      </c>
      <c r="N37" s="3">
        <f t="shared" si="8"/>
        <v>1.7943821400077602</v>
      </c>
      <c r="O37" s="3">
        <f t="shared" si="9"/>
        <v>-1.437624359568868</v>
      </c>
      <c r="P37" s="3">
        <f t="shared" si="13"/>
        <v>97.63019167150595</v>
      </c>
      <c r="Q37" s="3">
        <f t="shared" si="10"/>
        <v>-0.18018588989940923</v>
      </c>
      <c r="R37" s="3">
        <f t="shared" si="11"/>
        <v>-10.323891019045078</v>
      </c>
    </row>
    <row r="38" spans="1:18" s="3" customFormat="1" ht="11.25">
      <c r="A38" s="1">
        <f t="shared" si="16"/>
        <v>41540</v>
      </c>
      <c r="B38" s="2">
        <f t="shared" si="17"/>
        <v>0.7916666666666667</v>
      </c>
      <c r="C38" s="3">
        <f t="shared" si="14"/>
        <v>34.96666666666667</v>
      </c>
      <c r="D38" s="3">
        <f t="shared" si="0"/>
        <v>0.6102834617806839</v>
      </c>
      <c r="E38" s="3">
        <f t="shared" si="15"/>
        <v>138.4</v>
      </c>
      <c r="F38" s="4">
        <f t="shared" si="1"/>
        <v>2.4155356847601523</v>
      </c>
      <c r="G38" s="5">
        <f t="shared" si="12"/>
        <v>266</v>
      </c>
      <c r="H38" s="7">
        <f t="shared" si="2"/>
        <v>19</v>
      </c>
      <c r="I38" s="3">
        <f t="shared" si="3"/>
        <v>4.56176467507559</v>
      </c>
      <c r="J38" s="3">
        <f t="shared" si="4"/>
        <v>0.004342022176745865</v>
      </c>
      <c r="K38" s="3">
        <f t="shared" si="5"/>
        <v>0.24877954527974488</v>
      </c>
      <c r="L38" s="3">
        <f t="shared" si="6"/>
        <v>0.03334492474548173</v>
      </c>
      <c r="M38" s="3">
        <f t="shared" si="7"/>
        <v>1.9105234560974438</v>
      </c>
      <c r="N38" s="3">
        <f t="shared" si="8"/>
        <v>1.9252818339073352</v>
      </c>
      <c r="O38" s="3">
        <f t="shared" si="9"/>
        <v>-1.3581506659971028</v>
      </c>
      <c r="P38" s="3">
        <f t="shared" si="13"/>
        <v>102.18369889548408</v>
      </c>
      <c r="Q38" s="3">
        <f t="shared" si="10"/>
        <v>-0.2858351821038955</v>
      </c>
      <c r="R38" s="3">
        <f t="shared" si="11"/>
        <v>-16.377149570906532</v>
      </c>
    </row>
    <row r="39" spans="1:18" s="3" customFormat="1" ht="11.25">
      <c r="A39" s="1">
        <f t="shared" si="16"/>
        <v>41540</v>
      </c>
      <c r="B39" s="2">
        <f t="shared" si="17"/>
        <v>0.8125000000000001</v>
      </c>
      <c r="C39" s="3">
        <f t="shared" si="14"/>
        <v>34.96666666666667</v>
      </c>
      <c r="D39" s="3">
        <f t="shared" si="0"/>
        <v>0.6102834617806839</v>
      </c>
      <c r="E39" s="3">
        <f t="shared" si="15"/>
        <v>138.4</v>
      </c>
      <c r="F39" s="4">
        <f t="shared" si="1"/>
        <v>2.4155356847601523</v>
      </c>
      <c r="G39" s="5">
        <f t="shared" si="12"/>
        <v>266</v>
      </c>
      <c r="H39" s="7">
        <f t="shared" si="2"/>
        <v>19.500000000000004</v>
      </c>
      <c r="I39" s="3">
        <f t="shared" si="3"/>
        <v>4.56176467507559</v>
      </c>
      <c r="J39" s="3">
        <f t="shared" si="4"/>
        <v>0.004342022176745865</v>
      </c>
      <c r="K39" s="3">
        <f t="shared" si="5"/>
        <v>0.24877954527974488</v>
      </c>
      <c r="L39" s="3">
        <f t="shared" si="6"/>
        <v>0.03334492474548173</v>
      </c>
      <c r="M39" s="3">
        <f t="shared" si="7"/>
        <v>1.9105234560974438</v>
      </c>
      <c r="N39" s="3">
        <f t="shared" si="8"/>
        <v>2.0561815278069107</v>
      </c>
      <c r="O39" s="3">
        <f t="shared" si="9"/>
        <v>-1.2735527061432714</v>
      </c>
      <c r="P39" s="3">
        <f t="shared" si="13"/>
        <v>107.0308049505258</v>
      </c>
      <c r="Q39" s="3">
        <f t="shared" si="10"/>
        <v>-0.38962144887490496</v>
      </c>
      <c r="R39" s="3">
        <f t="shared" si="11"/>
        <v>-22.323664628304233</v>
      </c>
    </row>
    <row r="40" spans="1:18" s="3" customFormat="1" ht="11.25">
      <c r="A40" s="1">
        <f t="shared" si="16"/>
        <v>41540</v>
      </c>
      <c r="B40" s="2">
        <f t="shared" si="17"/>
        <v>0.8333333333333335</v>
      </c>
      <c r="C40" s="3">
        <f t="shared" si="14"/>
        <v>34.96666666666667</v>
      </c>
      <c r="D40" s="3">
        <f t="shared" si="0"/>
        <v>0.6102834617806839</v>
      </c>
      <c r="E40" s="3">
        <f t="shared" si="15"/>
        <v>138.4</v>
      </c>
      <c r="F40" s="4">
        <f t="shared" si="1"/>
        <v>2.4155356847601523</v>
      </c>
      <c r="G40" s="5">
        <f t="shared" si="12"/>
        <v>266</v>
      </c>
      <c r="H40" s="7">
        <f t="shared" si="2"/>
        <v>20.000000000000004</v>
      </c>
      <c r="I40" s="3">
        <f t="shared" si="3"/>
        <v>4.56176467507559</v>
      </c>
      <c r="J40" s="3">
        <f t="shared" si="4"/>
        <v>0.004342022176745865</v>
      </c>
      <c r="K40" s="3">
        <f t="shared" si="5"/>
        <v>0.24877954527974488</v>
      </c>
      <c r="L40" s="3">
        <f t="shared" si="6"/>
        <v>0.03334492474548173</v>
      </c>
      <c r="M40" s="3">
        <f t="shared" si="7"/>
        <v>1.9105234560974438</v>
      </c>
      <c r="N40" s="3">
        <f t="shared" si="8"/>
        <v>2.1870812217064852</v>
      </c>
      <c r="O40" s="3">
        <f t="shared" si="9"/>
        <v>-1.181445942296121</v>
      </c>
      <c r="P40" s="3">
        <f t="shared" si="13"/>
        <v>112.30813378357567</v>
      </c>
      <c r="Q40" s="3">
        <f t="shared" si="10"/>
        <v>-0.49062353764811945</v>
      </c>
      <c r="R40" s="3">
        <f t="shared" si="11"/>
        <v>-28.110658037015096</v>
      </c>
    </row>
    <row r="41" spans="1:18" s="3" customFormat="1" ht="11.25">
      <c r="A41" s="1">
        <f t="shared" si="16"/>
        <v>41540</v>
      </c>
      <c r="B41" s="2">
        <f t="shared" si="17"/>
        <v>0.8541666666666669</v>
      </c>
      <c r="C41" s="3">
        <f t="shared" si="14"/>
        <v>34.96666666666667</v>
      </c>
      <c r="D41" s="3">
        <f t="shared" si="0"/>
        <v>0.6102834617806839</v>
      </c>
      <c r="E41" s="3">
        <f t="shared" si="15"/>
        <v>138.4</v>
      </c>
      <c r="F41" s="4">
        <f t="shared" si="1"/>
        <v>2.4155356847601523</v>
      </c>
      <c r="G41" s="5">
        <f t="shared" si="12"/>
        <v>266</v>
      </c>
      <c r="H41" s="7">
        <f t="shared" si="2"/>
        <v>20.500000000000004</v>
      </c>
      <c r="I41" s="3">
        <f t="shared" si="3"/>
        <v>4.56176467507559</v>
      </c>
      <c r="J41" s="3">
        <f t="shared" si="4"/>
        <v>0.004342022176745865</v>
      </c>
      <c r="K41" s="3">
        <f t="shared" si="5"/>
        <v>0.24877954527974488</v>
      </c>
      <c r="L41" s="3">
        <f t="shared" si="6"/>
        <v>0.03334492474548173</v>
      </c>
      <c r="M41" s="3">
        <f t="shared" si="7"/>
        <v>1.9105234560974438</v>
      </c>
      <c r="N41" s="3">
        <f t="shared" si="8"/>
        <v>2.31798091560606</v>
      </c>
      <c r="O41" s="3">
        <f t="shared" si="9"/>
        <v>-1.0789655209125741</v>
      </c>
      <c r="P41" s="3">
        <f t="shared" si="13"/>
        <v>118.17982941157513</v>
      </c>
      <c r="Q41" s="3">
        <f t="shared" si="10"/>
        <v>-0.5876528353962557</v>
      </c>
      <c r="R41" s="3">
        <f t="shared" si="11"/>
        <v>-33.670027287101526</v>
      </c>
    </row>
    <row r="42" spans="1:18" s="3" customFormat="1" ht="11.25">
      <c r="A42" s="1">
        <f t="shared" si="16"/>
        <v>41540</v>
      </c>
      <c r="B42" s="2">
        <f t="shared" si="17"/>
        <v>0.8750000000000002</v>
      </c>
      <c r="C42" s="3">
        <f t="shared" si="14"/>
        <v>34.96666666666667</v>
      </c>
      <c r="D42" s="3">
        <f t="shared" si="0"/>
        <v>0.6102834617806839</v>
      </c>
      <c r="E42" s="3">
        <f t="shared" si="15"/>
        <v>138.4</v>
      </c>
      <c r="F42" s="4">
        <f t="shared" si="1"/>
        <v>2.4155356847601523</v>
      </c>
      <c r="G42" s="5">
        <f t="shared" si="12"/>
        <v>266</v>
      </c>
      <c r="H42" s="7">
        <f t="shared" si="2"/>
        <v>21.000000000000007</v>
      </c>
      <c r="I42" s="3">
        <f t="shared" si="3"/>
        <v>4.56176467507559</v>
      </c>
      <c r="J42" s="3">
        <f t="shared" si="4"/>
        <v>0.004342022176745865</v>
      </c>
      <c r="K42" s="3">
        <f t="shared" si="5"/>
        <v>0.24877954527974488</v>
      </c>
      <c r="L42" s="3">
        <f t="shared" si="6"/>
        <v>0.03334492474548173</v>
      </c>
      <c r="M42" s="3">
        <f t="shared" si="7"/>
        <v>1.9105234560974438</v>
      </c>
      <c r="N42" s="3">
        <f t="shared" si="8"/>
        <v>2.4488806095056357</v>
      </c>
      <c r="O42" s="3">
        <f t="shared" si="9"/>
        <v>-0.9626712115018433</v>
      </c>
      <c r="P42" s="3">
        <f t="shared" si="13"/>
        <v>124.84300252219855</v>
      </c>
      <c r="Q42" s="3">
        <f t="shared" si="10"/>
        <v>-0.6791265835648763</v>
      </c>
      <c r="R42" s="3">
        <f t="shared" si="11"/>
        <v>-38.91108699340603</v>
      </c>
    </row>
    <row r="43" spans="1:18" s="3" customFormat="1" ht="11.25">
      <c r="A43" s="1">
        <f t="shared" si="16"/>
        <v>41540</v>
      </c>
      <c r="B43" s="2">
        <f t="shared" si="17"/>
        <v>0.8958333333333336</v>
      </c>
      <c r="C43" s="3">
        <f t="shared" si="14"/>
        <v>34.96666666666667</v>
      </c>
      <c r="D43" s="3">
        <f t="shared" si="0"/>
        <v>0.6102834617806839</v>
      </c>
      <c r="E43" s="3">
        <f t="shared" si="15"/>
        <v>138.4</v>
      </c>
      <c r="F43" s="4">
        <f t="shared" si="1"/>
        <v>2.4155356847601523</v>
      </c>
      <c r="G43" s="5">
        <f t="shared" si="12"/>
        <v>266</v>
      </c>
      <c r="H43" s="7">
        <f t="shared" si="2"/>
        <v>21.500000000000007</v>
      </c>
      <c r="I43" s="3">
        <f t="shared" si="3"/>
        <v>4.56176467507559</v>
      </c>
      <c r="J43" s="3">
        <f t="shared" si="4"/>
        <v>0.004342022176745865</v>
      </c>
      <c r="K43" s="3">
        <f t="shared" si="5"/>
        <v>0.24877954527974488</v>
      </c>
      <c r="L43" s="3">
        <f t="shared" si="6"/>
        <v>0.03334492474548173</v>
      </c>
      <c r="M43" s="3">
        <f t="shared" si="7"/>
        <v>1.9105234560974438</v>
      </c>
      <c r="N43" s="3">
        <f t="shared" si="8"/>
        <v>2.5797803034052107</v>
      </c>
      <c r="O43" s="3">
        <f t="shared" si="9"/>
        <v>-0.8286043043141168</v>
      </c>
      <c r="P43" s="3">
        <f t="shared" si="13"/>
        <v>132.52447047642738</v>
      </c>
      <c r="Q43" s="3">
        <f t="shared" si="10"/>
        <v>-0.7629107851640017</v>
      </c>
      <c r="R43" s="3">
        <f t="shared" si="11"/>
        <v>-43.71156813490916</v>
      </c>
    </row>
    <row r="44" spans="1:18" s="3" customFormat="1" ht="11.25">
      <c r="A44" s="1">
        <f t="shared" si="16"/>
        <v>41540</v>
      </c>
      <c r="B44" s="2">
        <f t="shared" si="17"/>
        <v>0.916666666666667</v>
      </c>
      <c r="C44" s="3">
        <f t="shared" si="14"/>
        <v>34.96666666666667</v>
      </c>
      <c r="D44" s="3">
        <f t="shared" si="0"/>
        <v>0.6102834617806839</v>
      </c>
      <c r="E44" s="3">
        <f t="shared" si="15"/>
        <v>138.4</v>
      </c>
      <c r="F44" s="4">
        <f t="shared" si="1"/>
        <v>2.4155356847601523</v>
      </c>
      <c r="G44" s="5">
        <f t="shared" si="12"/>
        <v>266</v>
      </c>
      <c r="H44" s="7">
        <f t="shared" si="2"/>
        <v>22.000000000000007</v>
      </c>
      <c r="I44" s="3">
        <f t="shared" si="3"/>
        <v>4.56176467507559</v>
      </c>
      <c r="J44" s="3">
        <f t="shared" si="4"/>
        <v>0.004342022176745865</v>
      </c>
      <c r="K44" s="3">
        <f t="shared" si="5"/>
        <v>0.24877954527974488</v>
      </c>
      <c r="L44" s="3">
        <f t="shared" si="6"/>
        <v>0.03334492474548173</v>
      </c>
      <c r="M44" s="3">
        <f t="shared" si="7"/>
        <v>1.9105234560974438</v>
      </c>
      <c r="N44" s="3">
        <f t="shared" si="8"/>
        <v>2.7106799973047853</v>
      </c>
      <c r="O44" s="3">
        <f t="shared" si="9"/>
        <v>-0.6727439893864475</v>
      </c>
      <c r="P44" s="3">
        <f t="shared" si="13"/>
        <v>141.4546087153627</v>
      </c>
      <c r="Q44" s="3">
        <f t="shared" si="10"/>
        <v>-0.8361633543476407</v>
      </c>
      <c r="R44" s="3">
        <f t="shared" si="11"/>
        <v>-47.908631187621744</v>
      </c>
    </row>
    <row r="45" ht="13.5">
      <c r="P45" s="3">
        <f t="shared" si="13"/>
        <v>0</v>
      </c>
    </row>
    <row r="46" ht="13.5">
      <c r="P46" s="3">
        <f t="shared" si="13"/>
        <v>0</v>
      </c>
    </row>
    <row r="47" ht="13.5">
      <c r="P47" s="3">
        <f t="shared" si="13"/>
        <v>0</v>
      </c>
    </row>
    <row r="48" ht="13.5">
      <c r="P48" s="3">
        <f t="shared" si="13"/>
        <v>0</v>
      </c>
    </row>
    <row r="49" ht="13.5">
      <c r="P49" s="3">
        <f t="shared" si="13"/>
        <v>0</v>
      </c>
    </row>
    <row r="50" ht="13.5">
      <c r="P50" s="3">
        <f t="shared" si="13"/>
        <v>0</v>
      </c>
    </row>
    <row r="51" ht="13.5">
      <c r="P51" s="3">
        <f t="shared" si="13"/>
        <v>0</v>
      </c>
    </row>
    <row r="52" ht="13.5">
      <c r="P52" s="3">
        <f t="shared" si="13"/>
        <v>0</v>
      </c>
    </row>
    <row r="53" ht="13.5">
      <c r="P53" s="3">
        <f t="shared" si="13"/>
        <v>0</v>
      </c>
    </row>
    <row r="54" ht="13.5">
      <c r="P54" s="3">
        <f t="shared" si="13"/>
        <v>0</v>
      </c>
    </row>
    <row r="55" ht="13.5">
      <c r="P55" s="3">
        <f t="shared" si="13"/>
        <v>0</v>
      </c>
    </row>
    <row r="56" ht="13.5">
      <c r="P56" s="3">
        <f t="shared" si="13"/>
        <v>0</v>
      </c>
    </row>
    <row r="57" ht="13.5">
      <c r="P57" s="3">
        <f t="shared" si="13"/>
        <v>0</v>
      </c>
    </row>
    <row r="58" ht="13.5">
      <c r="P58" s="3">
        <f t="shared" si="13"/>
        <v>0</v>
      </c>
    </row>
    <row r="59" ht="13.5">
      <c r="P59" s="3">
        <f t="shared" si="13"/>
        <v>0</v>
      </c>
    </row>
    <row r="60" ht="13.5">
      <c r="P60" s="3">
        <f t="shared" si="13"/>
        <v>0</v>
      </c>
    </row>
    <row r="61" ht="13.5">
      <c r="P61" s="3">
        <f t="shared" si="13"/>
        <v>0</v>
      </c>
    </row>
    <row r="62" ht="13.5">
      <c r="P62" s="3">
        <f t="shared" si="13"/>
        <v>0</v>
      </c>
    </row>
    <row r="63" ht="13.5">
      <c r="P63" s="3">
        <f t="shared" si="13"/>
        <v>0</v>
      </c>
    </row>
    <row r="64" ht="13.5">
      <c r="P64" s="3">
        <f t="shared" si="13"/>
        <v>0</v>
      </c>
    </row>
    <row r="65" ht="13.5">
      <c r="P65" s="3">
        <f t="shared" si="13"/>
        <v>0</v>
      </c>
    </row>
    <row r="66" ht="13.5">
      <c r="P66" s="3">
        <f t="shared" si="13"/>
        <v>0</v>
      </c>
    </row>
    <row r="67" ht="13.5">
      <c r="P67" s="3">
        <f t="shared" si="13"/>
        <v>0</v>
      </c>
    </row>
    <row r="68" ht="13.5">
      <c r="P68" s="3">
        <f aca="true" t="shared" si="19" ref="P68:P73">IF(AND(N68&lt;0,O68/PI()*180&gt;0),O68/PI()*180-180,IF(AND(N68&gt;0,O68/PI()*180&lt;0),O68/PI()*180+180,O68/PI()*180))</f>
        <v>0</v>
      </c>
    </row>
    <row r="69" ht="13.5">
      <c r="P69" s="3">
        <f t="shared" si="19"/>
        <v>0</v>
      </c>
    </row>
    <row r="70" ht="13.5">
      <c r="P70" s="3">
        <f t="shared" si="19"/>
        <v>0</v>
      </c>
    </row>
    <row r="71" ht="13.5">
      <c r="P71" s="3">
        <f t="shared" si="19"/>
        <v>0</v>
      </c>
    </row>
    <row r="72" ht="13.5">
      <c r="P72" s="3">
        <f t="shared" si="19"/>
        <v>0</v>
      </c>
    </row>
    <row r="73" ht="13.5">
      <c r="P73" s="3">
        <f t="shared" si="19"/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73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00390625" defaultRowHeight="13.5"/>
  <cols>
    <col min="1" max="1" width="10.50390625" style="0" customWidth="1"/>
    <col min="2" max="2" width="5.625" style="0" customWidth="1"/>
    <col min="3" max="3" width="5.125" style="0" customWidth="1"/>
    <col min="4" max="5" width="5.25390625" style="0" customWidth="1"/>
    <col min="6" max="6" width="5.00390625" style="0" customWidth="1"/>
    <col min="7" max="7" width="5.75390625" style="0" customWidth="1"/>
    <col min="8" max="8" width="5.625" style="0" customWidth="1"/>
    <col min="9" max="9" width="4.875" style="0" customWidth="1"/>
    <col min="10" max="11" width="5.75390625" style="0" customWidth="1"/>
    <col min="12" max="13" width="6.125" style="0" customWidth="1"/>
    <col min="14" max="15" width="6.50390625" style="0" customWidth="1"/>
    <col min="16" max="16" width="5.25390625" style="0" customWidth="1"/>
    <col min="17" max="17" width="5.625" style="0" customWidth="1"/>
    <col min="18" max="18" width="5.25390625" style="0" customWidth="1"/>
  </cols>
  <sheetData>
    <row r="1" spans="1:18" s="6" customFormat="1" ht="22.5">
      <c r="A1" s="6" t="s">
        <v>0</v>
      </c>
      <c r="B1" s="6" t="s">
        <v>5</v>
      </c>
      <c r="C1" s="6" t="s">
        <v>2</v>
      </c>
      <c r="D1" s="6" t="s">
        <v>2</v>
      </c>
      <c r="E1" s="6" t="s">
        <v>1</v>
      </c>
      <c r="F1" s="6" t="s">
        <v>1</v>
      </c>
      <c r="G1" s="6" t="s">
        <v>8</v>
      </c>
      <c r="H1" s="6" t="s">
        <v>10</v>
      </c>
      <c r="I1" s="6" t="s">
        <v>19</v>
      </c>
      <c r="J1" s="6" t="s">
        <v>20</v>
      </c>
      <c r="K1" s="6" t="s">
        <v>20</v>
      </c>
      <c r="L1" s="6" t="s">
        <v>9</v>
      </c>
      <c r="M1" s="6" t="s">
        <v>9</v>
      </c>
      <c r="N1" s="6" t="s">
        <v>21</v>
      </c>
      <c r="O1" s="6" t="s">
        <v>12</v>
      </c>
      <c r="P1" s="6" t="s">
        <v>12</v>
      </c>
      <c r="Q1" s="6" t="s">
        <v>22</v>
      </c>
      <c r="R1" s="6" t="s">
        <v>22</v>
      </c>
    </row>
    <row r="2" spans="1:18" s="3" customFormat="1" ht="11.25">
      <c r="A2" s="3" t="s">
        <v>3</v>
      </c>
      <c r="B2" s="3" t="s">
        <v>6</v>
      </c>
      <c r="C2" s="3" t="s">
        <v>4</v>
      </c>
      <c r="D2" s="3" t="s">
        <v>17</v>
      </c>
      <c r="E2" s="3" t="s">
        <v>4</v>
      </c>
      <c r="F2" s="3" t="s">
        <v>17</v>
      </c>
      <c r="G2" s="3" t="s">
        <v>7</v>
      </c>
      <c r="H2" s="3" t="s">
        <v>13</v>
      </c>
      <c r="I2" s="3" t="s">
        <v>18</v>
      </c>
      <c r="J2" s="3" t="s">
        <v>18</v>
      </c>
      <c r="K2" s="3" t="s">
        <v>4</v>
      </c>
      <c r="L2" s="3" t="s">
        <v>17</v>
      </c>
      <c r="M2" s="3" t="s">
        <v>4</v>
      </c>
      <c r="N2" s="3" t="s">
        <v>17</v>
      </c>
      <c r="O2" s="3" t="s">
        <v>17</v>
      </c>
      <c r="P2" s="3" t="s">
        <v>4</v>
      </c>
      <c r="Q2" s="3" t="s">
        <v>17</v>
      </c>
      <c r="R2" s="3" t="s">
        <v>4</v>
      </c>
    </row>
    <row r="3" spans="1:18" s="3" customFormat="1" ht="11.25">
      <c r="A3" s="10">
        <f ca="1">VALUE(TEXT(YEAR(TODAY()),"####")&amp;"/6/21")</f>
        <v>41446</v>
      </c>
      <c r="B3" s="2">
        <v>0.16666666666666666</v>
      </c>
      <c r="C3" s="3">
        <f>グラフ!B3</f>
        <v>34.96666666666667</v>
      </c>
      <c r="D3" s="3">
        <f aca="true" t="shared" si="0" ref="D3:D66">C3/180*PI()</f>
        <v>0.6102834617806839</v>
      </c>
      <c r="E3" s="3">
        <f>グラフ!C3</f>
        <v>138.4</v>
      </c>
      <c r="F3" s="4">
        <f aca="true" t="shared" si="1" ref="F3:F66">E3/180*PI()</f>
        <v>2.4155356847601523</v>
      </c>
      <c r="G3" s="5">
        <f>A3-VALUE(TEXT(YEAR(A3),"####")&amp;"/1/1")+1</f>
        <v>172</v>
      </c>
      <c r="H3" s="7">
        <f aca="true" t="shared" si="2" ref="H3:H66">B3*24</f>
        <v>4</v>
      </c>
      <c r="I3" s="3">
        <f aca="true" t="shared" si="3" ref="I3:I66">(G3-1)/365*2*PI()</f>
        <v>2.9436292808978335</v>
      </c>
      <c r="J3" s="3">
        <f aca="true" t="shared" si="4" ref="J3:J66">0.006918-0.399912*COS(I3)+0.070257*SIN(I3)-0.006758*COS(2*I3)+0.000907*SIN(2*I3)-0.002697*COS(3*I3)+0.00148*SIN(3*I3)</f>
        <v>0.40931542032971796</v>
      </c>
      <c r="K3" s="3">
        <f aca="true" t="shared" si="5" ref="K3:K66">J3/PI()*180</f>
        <v>23.452046074516133</v>
      </c>
      <c r="L3" s="3">
        <f aca="true" t="shared" si="6" ref="L3:L66">0.000075+0.001868*COS(I3)-0.032077*SIN(I3)-0.014615*COS(2*I3)-0.040849*SIN(2*I3)</f>
        <v>-0.005795605202122682</v>
      </c>
      <c r="M3" s="3">
        <f aca="true" t="shared" si="7" ref="M3:M66">L3/PI()*180</f>
        <v>-0.3320637178056941</v>
      </c>
      <c r="N3" s="3">
        <f aca="true" t="shared" si="8" ref="N3:N66">(H3-12)/12*PI()+(E3-135)/180*PI()+L3</f>
        <v>-2.0408495130275104</v>
      </c>
      <c r="O3" s="3">
        <f aca="true" t="shared" si="9" ref="O3:O66">ATAN(COS(D3)*COS(J3)*SIN(N3)/(SIN(D3)*SIN(Q3)-SIN(J3)))</f>
        <v>0.9668757074411227</v>
      </c>
      <c r="P3" s="3">
        <f>IF(AND(N3&lt;0,O3/PI()*180&gt;0),O3/PI()*180-180,IF(AND(N3&gt;0,O3/PI()*180&lt;0),O3/PI()*180+180,O3/PI()*180))</f>
        <v>-124.60210264989794</v>
      </c>
      <c r="Q3" s="3">
        <f aca="true" t="shared" si="10" ref="Q3:Q66">ASIN(SIN(D3)*SIN(J3)+COS(D3)*COS(J3)*COS(N3))</f>
        <v>-0.11266653177084646</v>
      </c>
      <c r="R3" s="3">
        <f aca="true" t="shared" si="11" ref="R3:R66">Q3/PI()*180</f>
        <v>-6.455316762846103</v>
      </c>
    </row>
    <row r="4" spans="1:18" s="3" customFormat="1" ht="11.25">
      <c r="A4" s="1">
        <f>A$3</f>
        <v>41446</v>
      </c>
      <c r="B4" s="2">
        <f aca="true" t="shared" si="12" ref="B4:B16">B3+"0:30:00"</f>
        <v>0.1875</v>
      </c>
      <c r="C4" s="3">
        <f>C$3</f>
        <v>34.96666666666667</v>
      </c>
      <c r="D4" s="3">
        <f t="shared" si="0"/>
        <v>0.6102834617806839</v>
      </c>
      <c r="E4" s="3">
        <f>E$3</f>
        <v>138.4</v>
      </c>
      <c r="F4" s="4">
        <f t="shared" si="1"/>
        <v>2.4155356847601523</v>
      </c>
      <c r="G4" s="5">
        <f aca="true" t="shared" si="13" ref="G4:G67">A4-VALUE(TEXT(YEAR(A4),"####")&amp;"/1/1")+1</f>
        <v>172</v>
      </c>
      <c r="H4" s="7">
        <f t="shared" si="2"/>
        <v>4.5</v>
      </c>
      <c r="I4" s="3">
        <f t="shared" si="3"/>
        <v>2.9436292808978335</v>
      </c>
      <c r="J4" s="3">
        <f t="shared" si="4"/>
        <v>0.40931542032971796</v>
      </c>
      <c r="K4" s="3">
        <f t="shared" si="5"/>
        <v>23.452046074516133</v>
      </c>
      <c r="L4" s="3">
        <f t="shared" si="6"/>
        <v>-0.005795605202122682</v>
      </c>
      <c r="M4" s="3">
        <f t="shared" si="7"/>
        <v>-0.3320637178056941</v>
      </c>
      <c r="N4" s="3">
        <f t="shared" si="8"/>
        <v>-1.909949819127936</v>
      </c>
      <c r="O4" s="3">
        <f t="shared" si="9"/>
        <v>1.045839659607833</v>
      </c>
      <c r="P4" s="3">
        <f aca="true" t="shared" si="14" ref="P4:P67">IF(AND(N4&lt;0,O4/PI()*180&gt;0),O4/PI()*180-180,IF(AND(N4&gt;0,O4/PI()*180&lt;0),O4/PI()*180+180,O4/PI()*180))</f>
        <v>-120.07780145707254</v>
      </c>
      <c r="Q4" s="3">
        <f t="shared" si="10"/>
        <v>-0.0220311914156322</v>
      </c>
      <c r="R4" s="3">
        <f t="shared" si="11"/>
        <v>-1.2622942857605746</v>
      </c>
    </row>
    <row r="5" spans="1:18" s="3" customFormat="1" ht="11.25">
      <c r="A5" s="1">
        <f aca="true" t="shared" si="15" ref="A5:A73">A$3</f>
        <v>41446</v>
      </c>
      <c r="B5" s="2">
        <f t="shared" si="12"/>
        <v>0.20833333333333334</v>
      </c>
      <c r="C5" s="3">
        <f aca="true" t="shared" si="16" ref="C5:C73">C$3</f>
        <v>34.96666666666667</v>
      </c>
      <c r="D5" s="3">
        <f t="shared" si="0"/>
        <v>0.6102834617806839</v>
      </c>
      <c r="E5" s="3">
        <f aca="true" t="shared" si="17" ref="E5:E73">E$3</f>
        <v>138.4</v>
      </c>
      <c r="F5" s="4">
        <f t="shared" si="1"/>
        <v>2.4155356847601523</v>
      </c>
      <c r="G5" s="5">
        <f t="shared" si="13"/>
        <v>172</v>
      </c>
      <c r="H5" s="7">
        <f t="shared" si="2"/>
        <v>5</v>
      </c>
      <c r="I5" s="3">
        <f t="shared" si="3"/>
        <v>2.9436292808978335</v>
      </c>
      <c r="J5" s="3">
        <f t="shared" si="4"/>
        <v>0.40931542032971796</v>
      </c>
      <c r="K5" s="3">
        <f t="shared" si="5"/>
        <v>23.452046074516133</v>
      </c>
      <c r="L5" s="3">
        <f t="shared" si="6"/>
        <v>-0.005795605202122682</v>
      </c>
      <c r="M5" s="3">
        <f t="shared" si="7"/>
        <v>-0.3320637178056941</v>
      </c>
      <c r="N5" s="3">
        <f t="shared" si="8"/>
        <v>-1.7790501252283615</v>
      </c>
      <c r="O5" s="3">
        <f t="shared" si="9"/>
        <v>1.1196544104449215</v>
      </c>
      <c r="P5" s="3">
        <f t="shared" si="14"/>
        <v>-115.8485277682976</v>
      </c>
      <c r="Q5" s="3">
        <f t="shared" si="10"/>
        <v>0.07271305559587449</v>
      </c>
      <c r="R5" s="3">
        <f t="shared" si="11"/>
        <v>4.166151201143721</v>
      </c>
    </row>
    <row r="6" spans="1:18" s="3" customFormat="1" ht="11.25">
      <c r="A6" s="1">
        <f t="shared" si="15"/>
        <v>41446</v>
      </c>
      <c r="B6" s="2">
        <f t="shared" si="12"/>
        <v>0.22916666666666669</v>
      </c>
      <c r="C6" s="3">
        <f t="shared" si="16"/>
        <v>34.96666666666667</v>
      </c>
      <c r="D6" s="3">
        <f t="shared" si="0"/>
        <v>0.6102834617806839</v>
      </c>
      <c r="E6" s="3">
        <f t="shared" si="17"/>
        <v>138.4</v>
      </c>
      <c r="F6" s="4">
        <f t="shared" si="1"/>
        <v>2.4155356847601523</v>
      </c>
      <c r="G6" s="5">
        <f t="shared" si="13"/>
        <v>172</v>
      </c>
      <c r="H6" s="7">
        <f t="shared" si="2"/>
        <v>5.5</v>
      </c>
      <c r="I6" s="3">
        <f t="shared" si="3"/>
        <v>2.9436292808978335</v>
      </c>
      <c r="J6" s="3">
        <f t="shared" si="4"/>
        <v>0.40931542032971796</v>
      </c>
      <c r="K6" s="3">
        <f t="shared" si="5"/>
        <v>23.452046074516133</v>
      </c>
      <c r="L6" s="3">
        <f t="shared" si="6"/>
        <v>-0.005795605202122682</v>
      </c>
      <c r="M6" s="3">
        <f t="shared" si="7"/>
        <v>-0.3320637178056941</v>
      </c>
      <c r="N6" s="3">
        <f t="shared" si="8"/>
        <v>-1.6481504313287865</v>
      </c>
      <c r="O6" s="3">
        <f t="shared" si="9"/>
        <v>1.189433552759864</v>
      </c>
      <c r="P6" s="3">
        <f t="shared" si="14"/>
        <v>-111.85047741560865</v>
      </c>
      <c r="Q6" s="3">
        <f t="shared" si="10"/>
        <v>0.17081640077012544</v>
      </c>
      <c r="R6" s="3">
        <f t="shared" si="11"/>
        <v>9.787058835743412</v>
      </c>
    </row>
    <row r="7" spans="1:18" s="3" customFormat="1" ht="11.25">
      <c r="A7" s="1">
        <f t="shared" si="15"/>
        <v>41446</v>
      </c>
      <c r="B7" s="2">
        <f t="shared" si="12"/>
        <v>0.25</v>
      </c>
      <c r="C7" s="3">
        <f t="shared" si="16"/>
        <v>34.96666666666667</v>
      </c>
      <c r="D7" s="3">
        <f t="shared" si="0"/>
        <v>0.6102834617806839</v>
      </c>
      <c r="E7" s="3">
        <f t="shared" si="17"/>
        <v>138.4</v>
      </c>
      <c r="F7" s="4">
        <f t="shared" si="1"/>
        <v>2.4155356847601523</v>
      </c>
      <c r="G7" s="5">
        <f t="shared" si="13"/>
        <v>172</v>
      </c>
      <c r="H7" s="7">
        <f t="shared" si="2"/>
        <v>6</v>
      </c>
      <c r="I7" s="3">
        <f t="shared" si="3"/>
        <v>2.9436292808978335</v>
      </c>
      <c r="J7" s="3">
        <f t="shared" si="4"/>
        <v>0.40931542032971796</v>
      </c>
      <c r="K7" s="3">
        <f t="shared" si="5"/>
        <v>23.452046074516133</v>
      </c>
      <c r="L7" s="3">
        <f t="shared" si="6"/>
        <v>-0.005795605202122682</v>
      </c>
      <c r="M7" s="3">
        <f t="shared" si="7"/>
        <v>-0.3320637178056941</v>
      </c>
      <c r="N7" s="3">
        <f t="shared" si="8"/>
        <v>-1.517250737429212</v>
      </c>
      <c r="O7" s="3">
        <f t="shared" si="9"/>
        <v>1.2562920649738336</v>
      </c>
      <c r="P7" s="3">
        <f t="shared" si="14"/>
        <v>-108.01976684122434</v>
      </c>
      <c r="Q7" s="3">
        <f t="shared" si="10"/>
        <v>0.2716475060341594</v>
      </c>
      <c r="R7" s="3">
        <f t="shared" si="11"/>
        <v>15.564255611011896</v>
      </c>
    </row>
    <row r="8" spans="1:18" s="3" customFormat="1" ht="11.25">
      <c r="A8" s="1">
        <f t="shared" si="15"/>
        <v>41446</v>
      </c>
      <c r="B8" s="2">
        <f t="shared" si="12"/>
        <v>0.2708333333333333</v>
      </c>
      <c r="C8" s="3">
        <f t="shared" si="16"/>
        <v>34.96666666666667</v>
      </c>
      <c r="D8" s="3">
        <f t="shared" si="0"/>
        <v>0.6102834617806839</v>
      </c>
      <c r="E8" s="3">
        <f t="shared" si="17"/>
        <v>138.4</v>
      </c>
      <c r="F8" s="4">
        <f t="shared" si="1"/>
        <v>2.4155356847601523</v>
      </c>
      <c r="G8" s="5">
        <f t="shared" si="13"/>
        <v>172</v>
      </c>
      <c r="H8" s="7">
        <f t="shared" si="2"/>
        <v>6.5</v>
      </c>
      <c r="I8" s="3">
        <f t="shared" si="3"/>
        <v>2.9436292808978335</v>
      </c>
      <c r="J8" s="3">
        <f t="shared" si="4"/>
        <v>0.40931542032971796</v>
      </c>
      <c r="K8" s="3">
        <f t="shared" si="5"/>
        <v>23.452046074516133</v>
      </c>
      <c r="L8" s="3">
        <f t="shared" si="6"/>
        <v>-0.005795605202122682</v>
      </c>
      <c r="M8" s="3">
        <f t="shared" si="7"/>
        <v>-0.3320637178056941</v>
      </c>
      <c r="N8" s="3">
        <f t="shared" si="8"/>
        <v>-1.3863510435296371</v>
      </c>
      <c r="O8" s="3">
        <f t="shared" si="9"/>
        <v>1.321379751994058</v>
      </c>
      <c r="P8" s="3">
        <f t="shared" si="14"/>
        <v>-104.29051707669706</v>
      </c>
      <c r="Q8" s="3">
        <f t="shared" si="10"/>
        <v>0.3746667461019523</v>
      </c>
      <c r="R8" s="3">
        <f t="shared" si="11"/>
        <v>21.466823275541454</v>
      </c>
    </row>
    <row r="9" spans="1:18" s="3" customFormat="1" ht="11.25">
      <c r="A9" s="1">
        <f t="shared" si="15"/>
        <v>41446</v>
      </c>
      <c r="B9" s="2">
        <f t="shared" si="12"/>
        <v>0.29166666666666663</v>
      </c>
      <c r="C9" s="3">
        <f t="shared" si="16"/>
        <v>34.96666666666667</v>
      </c>
      <c r="D9" s="3">
        <f t="shared" si="0"/>
        <v>0.6102834617806839</v>
      </c>
      <c r="E9" s="3">
        <f t="shared" si="17"/>
        <v>138.4</v>
      </c>
      <c r="F9" s="4">
        <f t="shared" si="1"/>
        <v>2.4155356847601523</v>
      </c>
      <c r="G9" s="5">
        <f t="shared" si="13"/>
        <v>172</v>
      </c>
      <c r="H9" s="7">
        <f t="shared" si="2"/>
        <v>6.999999999999999</v>
      </c>
      <c r="I9" s="3">
        <f t="shared" si="3"/>
        <v>2.9436292808978335</v>
      </c>
      <c r="J9" s="3">
        <f t="shared" si="4"/>
        <v>0.40931542032971796</v>
      </c>
      <c r="K9" s="3">
        <f t="shared" si="5"/>
        <v>23.452046074516133</v>
      </c>
      <c r="L9" s="3">
        <f t="shared" si="6"/>
        <v>-0.005795605202122682</v>
      </c>
      <c r="M9" s="3">
        <f t="shared" si="7"/>
        <v>-0.3320637178056941</v>
      </c>
      <c r="N9" s="3">
        <f t="shared" si="8"/>
        <v>-1.2554513496300628</v>
      </c>
      <c r="O9" s="3">
        <f t="shared" si="9"/>
        <v>1.3859471028117476</v>
      </c>
      <c r="P9" s="3">
        <f t="shared" si="14"/>
        <v>-100.59108038050287</v>
      </c>
      <c r="Q9" s="3">
        <f t="shared" si="10"/>
        <v>0.47939987025928554</v>
      </c>
      <c r="R9" s="3">
        <f t="shared" si="11"/>
        <v>27.467589264976294</v>
      </c>
    </row>
    <row r="10" spans="1:18" s="3" customFormat="1" ht="11.25">
      <c r="A10" s="1">
        <f t="shared" si="15"/>
        <v>41446</v>
      </c>
      <c r="B10" s="2">
        <f t="shared" si="12"/>
        <v>0.31249999999999994</v>
      </c>
      <c r="C10" s="3">
        <f t="shared" si="16"/>
        <v>34.96666666666667</v>
      </c>
      <c r="D10" s="3">
        <f t="shared" si="0"/>
        <v>0.6102834617806839</v>
      </c>
      <c r="E10" s="3">
        <f t="shared" si="17"/>
        <v>138.4</v>
      </c>
      <c r="F10" s="4">
        <f t="shared" si="1"/>
        <v>2.4155356847601523</v>
      </c>
      <c r="G10" s="5">
        <f t="shared" si="13"/>
        <v>172</v>
      </c>
      <c r="H10" s="7">
        <f t="shared" si="2"/>
        <v>7.499999999999998</v>
      </c>
      <c r="I10" s="3">
        <f t="shared" si="3"/>
        <v>2.9436292808978335</v>
      </c>
      <c r="J10" s="3">
        <f t="shared" si="4"/>
        <v>0.40931542032971796</v>
      </c>
      <c r="K10" s="3">
        <f t="shared" si="5"/>
        <v>23.452046074516133</v>
      </c>
      <c r="L10" s="3">
        <f t="shared" si="6"/>
        <v>-0.005795605202122682</v>
      </c>
      <c r="M10" s="3">
        <f t="shared" si="7"/>
        <v>-0.3320637178056941</v>
      </c>
      <c r="N10" s="3">
        <f t="shared" si="8"/>
        <v>-1.1245516557304882</v>
      </c>
      <c r="O10" s="3">
        <f t="shared" si="9"/>
        <v>1.451455531859426</v>
      </c>
      <c r="P10" s="3">
        <f t="shared" si="14"/>
        <v>-96.83772387353869</v>
      </c>
      <c r="Q10" s="3">
        <f t="shared" si="10"/>
        <v>0.5854105918726713</v>
      </c>
      <c r="R10" s="3">
        <f t="shared" si="11"/>
        <v>33.5415561965596</v>
      </c>
    </row>
    <row r="11" spans="1:18" s="3" customFormat="1" ht="11.25">
      <c r="A11" s="1">
        <f t="shared" si="15"/>
        <v>41446</v>
      </c>
      <c r="B11" s="2">
        <f t="shared" si="12"/>
        <v>0.33333333333333326</v>
      </c>
      <c r="C11" s="3">
        <f t="shared" si="16"/>
        <v>34.96666666666667</v>
      </c>
      <c r="D11" s="3">
        <f t="shared" si="0"/>
        <v>0.6102834617806839</v>
      </c>
      <c r="E11" s="3">
        <f t="shared" si="17"/>
        <v>138.4</v>
      </c>
      <c r="F11" s="4">
        <f t="shared" si="1"/>
        <v>2.4155356847601523</v>
      </c>
      <c r="G11" s="5">
        <f t="shared" si="13"/>
        <v>172</v>
      </c>
      <c r="H11" s="7">
        <f t="shared" si="2"/>
        <v>7.999999999999998</v>
      </c>
      <c r="I11" s="3">
        <f t="shared" si="3"/>
        <v>2.9436292808978335</v>
      </c>
      <c r="J11" s="3">
        <f t="shared" si="4"/>
        <v>0.40931542032971796</v>
      </c>
      <c r="K11" s="3">
        <f t="shared" si="5"/>
        <v>23.452046074516133</v>
      </c>
      <c r="L11" s="3">
        <f t="shared" si="6"/>
        <v>-0.005795605202122682</v>
      </c>
      <c r="M11" s="3">
        <f t="shared" si="7"/>
        <v>-0.3320637178056941</v>
      </c>
      <c r="N11" s="3">
        <f t="shared" si="8"/>
        <v>-0.9936519618309134</v>
      </c>
      <c r="O11" s="3">
        <f t="shared" si="9"/>
        <v>1.519762153608379</v>
      </c>
      <c r="P11" s="3">
        <f t="shared" si="14"/>
        <v>-92.92404273452716</v>
      </c>
      <c r="Q11" s="3">
        <f t="shared" si="10"/>
        <v>0.6922682802440892</v>
      </c>
      <c r="R11" s="3">
        <f t="shared" si="11"/>
        <v>39.664050748766016</v>
      </c>
    </row>
    <row r="12" spans="1:18" s="3" customFormat="1" ht="11.25">
      <c r="A12" s="1">
        <f t="shared" si="15"/>
        <v>41446</v>
      </c>
      <c r="B12" s="2">
        <f t="shared" si="12"/>
        <v>0.3541666666666666</v>
      </c>
      <c r="C12" s="3">
        <f t="shared" si="16"/>
        <v>34.96666666666667</v>
      </c>
      <c r="D12" s="3">
        <f t="shared" si="0"/>
        <v>0.6102834617806839</v>
      </c>
      <c r="E12" s="3">
        <f t="shared" si="17"/>
        <v>138.4</v>
      </c>
      <c r="F12" s="4">
        <f t="shared" si="1"/>
        <v>2.4155356847601523</v>
      </c>
      <c r="G12" s="5">
        <f t="shared" si="13"/>
        <v>172</v>
      </c>
      <c r="H12" s="7">
        <f t="shared" si="2"/>
        <v>8.499999999999998</v>
      </c>
      <c r="I12" s="3">
        <f t="shared" si="3"/>
        <v>2.9436292808978335</v>
      </c>
      <c r="J12" s="3">
        <f t="shared" si="4"/>
        <v>0.40931542032971796</v>
      </c>
      <c r="K12" s="3">
        <f t="shared" si="5"/>
        <v>23.452046074516133</v>
      </c>
      <c r="L12" s="3">
        <f t="shared" si="6"/>
        <v>-0.005795605202122682</v>
      </c>
      <c r="M12" s="3">
        <f t="shared" si="7"/>
        <v>-0.3320637178056941</v>
      </c>
      <c r="N12" s="3">
        <f t="shared" si="8"/>
        <v>-0.8627522679313387</v>
      </c>
      <c r="O12" s="3">
        <f t="shared" si="9"/>
        <v>-1.54814754717293</v>
      </c>
      <c r="P12" s="3">
        <f t="shared" si="14"/>
        <v>-88.70232051653942</v>
      </c>
      <c r="Q12" s="3">
        <f t="shared" si="10"/>
        <v>0.7995027591651169</v>
      </c>
      <c r="R12" s="3">
        <f t="shared" si="11"/>
        <v>45.808133809225495</v>
      </c>
    </row>
    <row r="13" spans="1:18" s="3" customFormat="1" ht="11.25">
      <c r="A13" s="1">
        <f t="shared" si="15"/>
        <v>41446</v>
      </c>
      <c r="B13" s="2">
        <f t="shared" si="12"/>
        <v>0.3749999999999999</v>
      </c>
      <c r="C13" s="3">
        <f t="shared" si="16"/>
        <v>34.96666666666667</v>
      </c>
      <c r="D13" s="3">
        <f t="shared" si="0"/>
        <v>0.6102834617806839</v>
      </c>
      <c r="E13" s="3">
        <f t="shared" si="17"/>
        <v>138.4</v>
      </c>
      <c r="F13" s="4">
        <f t="shared" si="1"/>
        <v>2.4155356847601523</v>
      </c>
      <c r="G13" s="5">
        <f t="shared" si="13"/>
        <v>172</v>
      </c>
      <c r="H13" s="7">
        <f t="shared" si="2"/>
        <v>8.999999999999996</v>
      </c>
      <c r="I13" s="3">
        <f t="shared" si="3"/>
        <v>2.9436292808978335</v>
      </c>
      <c r="J13" s="3">
        <f t="shared" si="4"/>
        <v>0.40931542032971796</v>
      </c>
      <c r="K13" s="3">
        <f t="shared" si="5"/>
        <v>23.452046074516133</v>
      </c>
      <c r="L13" s="3">
        <f t="shared" si="6"/>
        <v>-0.005795605202122682</v>
      </c>
      <c r="M13" s="3">
        <f t="shared" si="7"/>
        <v>-0.3320637178056941</v>
      </c>
      <c r="N13" s="3">
        <f t="shared" si="8"/>
        <v>-0.7318525740317645</v>
      </c>
      <c r="O13" s="3">
        <f t="shared" si="9"/>
        <v>-1.465177499983768</v>
      </c>
      <c r="P13" s="3">
        <f t="shared" si="14"/>
        <v>-83.94848698659915</v>
      </c>
      <c r="Q13" s="3">
        <f t="shared" si="10"/>
        <v>0.9065287601791046</v>
      </c>
      <c r="R13" s="3">
        <f t="shared" si="11"/>
        <v>51.94027196548986</v>
      </c>
    </row>
    <row r="14" spans="1:18" s="3" customFormat="1" ht="11.25">
      <c r="A14" s="1">
        <f t="shared" si="15"/>
        <v>41446</v>
      </c>
      <c r="B14" s="2">
        <f t="shared" si="12"/>
        <v>0.3958333333333332</v>
      </c>
      <c r="C14" s="3">
        <f t="shared" si="16"/>
        <v>34.96666666666667</v>
      </c>
      <c r="D14" s="3">
        <f t="shared" si="0"/>
        <v>0.6102834617806839</v>
      </c>
      <c r="E14" s="3">
        <f t="shared" si="17"/>
        <v>138.4</v>
      </c>
      <c r="F14" s="4">
        <f t="shared" si="1"/>
        <v>2.4155356847601523</v>
      </c>
      <c r="G14" s="5">
        <f t="shared" si="13"/>
        <v>172</v>
      </c>
      <c r="H14" s="7">
        <f t="shared" si="2"/>
        <v>9.499999999999996</v>
      </c>
      <c r="I14" s="3">
        <f t="shared" si="3"/>
        <v>2.9436292808978335</v>
      </c>
      <c r="J14" s="3">
        <f t="shared" si="4"/>
        <v>0.40931542032971796</v>
      </c>
      <c r="K14" s="3">
        <f t="shared" si="5"/>
        <v>23.452046074516133</v>
      </c>
      <c r="L14" s="3">
        <f t="shared" si="6"/>
        <v>-0.005795605202122682</v>
      </c>
      <c r="M14" s="3">
        <f t="shared" si="7"/>
        <v>-0.3320637178056941</v>
      </c>
      <c r="N14" s="3">
        <f t="shared" si="8"/>
        <v>-0.6009528801321898</v>
      </c>
      <c r="O14" s="3">
        <f t="shared" si="9"/>
        <v>-1.3664415170225672</v>
      </c>
      <c r="P14" s="3">
        <f t="shared" si="14"/>
        <v>-78.29133187684674</v>
      </c>
      <c r="Q14" s="3">
        <f t="shared" si="10"/>
        <v>1.0124983159613972</v>
      </c>
      <c r="R14" s="3">
        <f t="shared" si="11"/>
        <v>58.01188026869138</v>
      </c>
    </row>
    <row r="15" spans="1:18" s="3" customFormat="1" ht="11.25">
      <c r="A15" s="1">
        <f t="shared" si="15"/>
        <v>41446</v>
      </c>
      <c r="B15" s="2">
        <f t="shared" si="12"/>
        <v>0.4166666666666665</v>
      </c>
      <c r="C15" s="3">
        <f t="shared" si="16"/>
        <v>34.96666666666667</v>
      </c>
      <c r="D15" s="3">
        <f t="shared" si="0"/>
        <v>0.6102834617806839</v>
      </c>
      <c r="E15" s="3">
        <f t="shared" si="17"/>
        <v>138.4</v>
      </c>
      <c r="F15" s="4">
        <f t="shared" si="1"/>
        <v>2.4155356847601523</v>
      </c>
      <c r="G15" s="5">
        <f t="shared" si="13"/>
        <v>172</v>
      </c>
      <c r="H15" s="7">
        <f t="shared" si="2"/>
        <v>9.999999999999996</v>
      </c>
      <c r="I15" s="3">
        <f t="shared" si="3"/>
        <v>2.9436292808978335</v>
      </c>
      <c r="J15" s="3">
        <f t="shared" si="4"/>
        <v>0.40931542032971796</v>
      </c>
      <c r="K15" s="3">
        <f t="shared" si="5"/>
        <v>23.452046074516133</v>
      </c>
      <c r="L15" s="3">
        <f t="shared" si="6"/>
        <v>-0.005795605202122682</v>
      </c>
      <c r="M15" s="3">
        <f t="shared" si="7"/>
        <v>-0.3320637178056941</v>
      </c>
      <c r="N15" s="3">
        <f t="shared" si="8"/>
        <v>-0.4700531862326152</v>
      </c>
      <c r="O15" s="3">
        <f t="shared" si="9"/>
        <v>-1.240212552117737</v>
      </c>
      <c r="P15" s="3">
        <f t="shared" si="14"/>
        <v>-71.05894493549498</v>
      </c>
      <c r="Q15" s="3">
        <f t="shared" si="10"/>
        <v>1.1159708954034937</v>
      </c>
      <c r="R15" s="3">
        <f t="shared" si="11"/>
        <v>63.94042236605563</v>
      </c>
    </row>
    <row r="16" spans="1:18" s="3" customFormat="1" ht="11.25">
      <c r="A16" s="1">
        <f t="shared" si="15"/>
        <v>41446</v>
      </c>
      <c r="B16" s="2">
        <f t="shared" si="12"/>
        <v>0.43749999999999983</v>
      </c>
      <c r="C16" s="3">
        <f t="shared" si="16"/>
        <v>34.96666666666667</v>
      </c>
      <c r="D16" s="3">
        <f t="shared" si="0"/>
        <v>0.6102834617806839</v>
      </c>
      <c r="E16" s="3">
        <f t="shared" si="17"/>
        <v>138.4</v>
      </c>
      <c r="F16" s="4">
        <f t="shared" si="1"/>
        <v>2.4155356847601523</v>
      </c>
      <c r="G16" s="5">
        <f t="shared" si="13"/>
        <v>172</v>
      </c>
      <c r="H16" s="7">
        <f t="shared" si="2"/>
        <v>10.499999999999996</v>
      </c>
      <c r="I16" s="3">
        <f t="shared" si="3"/>
        <v>2.9436292808978335</v>
      </c>
      <c r="J16" s="3">
        <f t="shared" si="4"/>
        <v>0.40931542032971796</v>
      </c>
      <c r="K16" s="3">
        <f t="shared" si="5"/>
        <v>23.452046074516133</v>
      </c>
      <c r="L16" s="3">
        <f t="shared" si="6"/>
        <v>-0.005795605202122682</v>
      </c>
      <c r="M16" s="3">
        <f t="shared" si="7"/>
        <v>-0.3320637178056941</v>
      </c>
      <c r="N16" s="3">
        <f t="shared" si="8"/>
        <v>-0.3391534923330405</v>
      </c>
      <c r="O16" s="3">
        <f t="shared" si="9"/>
        <v>-1.0634230004749163</v>
      </c>
      <c r="P16" s="3">
        <f t="shared" si="14"/>
        <v>-60.92964976435124</v>
      </c>
      <c r="Q16" s="3">
        <f t="shared" si="10"/>
        <v>1.2140820967220018</v>
      </c>
      <c r="R16" s="3">
        <f t="shared" si="11"/>
        <v>69.5617801245645</v>
      </c>
    </row>
    <row r="17" spans="1:18" s="3" customFormat="1" ht="11.25">
      <c r="A17" s="1">
        <f t="shared" si="15"/>
        <v>41446</v>
      </c>
      <c r="B17" s="2">
        <f>B16+"0:15:00"</f>
        <v>0.4479166666666665</v>
      </c>
      <c r="C17" s="3">
        <f t="shared" si="16"/>
        <v>34.96666666666667</v>
      </c>
      <c r="D17" s="3">
        <f t="shared" si="0"/>
        <v>0.6102834617806839</v>
      </c>
      <c r="E17" s="3">
        <f t="shared" si="17"/>
        <v>138.4</v>
      </c>
      <c r="F17" s="4">
        <f t="shared" si="1"/>
        <v>2.4155356847601523</v>
      </c>
      <c r="G17" s="5">
        <f t="shared" si="13"/>
        <v>172</v>
      </c>
      <c r="H17" s="7">
        <f t="shared" si="2"/>
        <v>10.749999999999996</v>
      </c>
      <c r="I17" s="3">
        <f t="shared" si="3"/>
        <v>2.9436292808978335</v>
      </c>
      <c r="J17" s="3">
        <f t="shared" si="4"/>
        <v>0.40931542032971796</v>
      </c>
      <c r="K17" s="3">
        <f t="shared" si="5"/>
        <v>23.452046074516133</v>
      </c>
      <c r="L17" s="3">
        <f t="shared" si="6"/>
        <v>-0.005795605202122682</v>
      </c>
      <c r="M17" s="3">
        <f t="shared" si="7"/>
        <v>-0.3320637178056941</v>
      </c>
      <c r="N17" s="3">
        <f t="shared" si="8"/>
        <v>-0.2737036453832531</v>
      </c>
      <c r="O17" s="3">
        <f t="shared" si="9"/>
        <v>-0.9427782469467805</v>
      </c>
      <c r="P17" s="3">
        <f t="shared" si="14"/>
        <v>-54.017214566793015</v>
      </c>
      <c r="Q17" s="3">
        <f t="shared" si="10"/>
        <v>1.2593437615234564</v>
      </c>
      <c r="R17" s="3">
        <f t="shared" si="11"/>
        <v>72.15508249142368</v>
      </c>
    </row>
    <row r="18" spans="1:18" s="3" customFormat="1" ht="11.25">
      <c r="A18" s="1">
        <f t="shared" si="15"/>
        <v>41446</v>
      </c>
      <c r="B18" s="2">
        <f>B17+"0:15:00"</f>
        <v>0.4583333333333332</v>
      </c>
      <c r="C18" s="3">
        <f t="shared" si="16"/>
        <v>34.96666666666667</v>
      </c>
      <c r="D18" s="3">
        <f t="shared" si="0"/>
        <v>0.6102834617806839</v>
      </c>
      <c r="E18" s="3">
        <f t="shared" si="17"/>
        <v>138.4</v>
      </c>
      <c r="F18" s="4">
        <f t="shared" si="1"/>
        <v>2.4155356847601523</v>
      </c>
      <c r="G18" s="5">
        <f t="shared" si="13"/>
        <v>172</v>
      </c>
      <c r="H18" s="7">
        <f t="shared" si="2"/>
        <v>10.999999999999996</v>
      </c>
      <c r="I18" s="3">
        <f t="shared" si="3"/>
        <v>2.9436292808978335</v>
      </c>
      <c r="J18" s="3">
        <f t="shared" si="4"/>
        <v>0.40931542032971796</v>
      </c>
      <c r="K18" s="3">
        <f t="shared" si="5"/>
        <v>23.452046074516133</v>
      </c>
      <c r="L18" s="3">
        <f t="shared" si="6"/>
        <v>-0.005795605202122682</v>
      </c>
      <c r="M18" s="3">
        <f t="shared" si="7"/>
        <v>-0.3320637178056941</v>
      </c>
      <c r="N18" s="3">
        <f t="shared" si="8"/>
        <v>-0.20825379843346575</v>
      </c>
      <c r="O18" s="3">
        <f t="shared" si="9"/>
        <v>-0.7891410114268065</v>
      </c>
      <c r="P18" s="3">
        <f t="shared" si="14"/>
        <v>-45.214449395441086</v>
      </c>
      <c r="Q18" s="3">
        <f t="shared" si="10"/>
        <v>1.3002692847728419</v>
      </c>
      <c r="R18" s="3">
        <f t="shared" si="11"/>
        <v>74.499942247978</v>
      </c>
    </row>
    <row r="19" spans="1:18" s="3" customFormat="1" ht="11.25">
      <c r="A19" s="1">
        <f t="shared" si="15"/>
        <v>41446</v>
      </c>
      <c r="B19" s="2">
        <f>B18+"0:05:00"</f>
        <v>0.4618055555555554</v>
      </c>
      <c r="C19" s="3">
        <f t="shared" si="16"/>
        <v>34.96666666666667</v>
      </c>
      <c r="D19" s="3">
        <f t="shared" si="0"/>
        <v>0.6102834617806839</v>
      </c>
      <c r="E19" s="3">
        <f t="shared" si="17"/>
        <v>138.4</v>
      </c>
      <c r="F19" s="4">
        <f t="shared" si="1"/>
        <v>2.4155356847601523</v>
      </c>
      <c r="G19" s="5">
        <f t="shared" si="13"/>
        <v>172</v>
      </c>
      <c r="H19" s="7">
        <f t="shared" si="2"/>
        <v>11.08333333333333</v>
      </c>
      <c r="I19" s="3">
        <f t="shared" si="3"/>
        <v>2.9436292808978335</v>
      </c>
      <c r="J19" s="3">
        <f t="shared" si="4"/>
        <v>0.40931542032971796</v>
      </c>
      <c r="K19" s="3">
        <f t="shared" si="5"/>
        <v>23.452046074516133</v>
      </c>
      <c r="L19" s="3">
        <f t="shared" si="6"/>
        <v>-0.005795605202122682</v>
      </c>
      <c r="M19" s="3">
        <f t="shared" si="7"/>
        <v>-0.3320637178056941</v>
      </c>
      <c r="N19" s="3">
        <f t="shared" si="8"/>
        <v>-0.18643718278353644</v>
      </c>
      <c r="O19" s="3">
        <f t="shared" si="9"/>
        <v>-0.7287132195728921</v>
      </c>
      <c r="P19" s="3">
        <f t="shared" si="14"/>
        <v>-41.752191956916775</v>
      </c>
      <c r="Q19" s="3">
        <f t="shared" si="10"/>
        <v>1.312575814294052</v>
      </c>
      <c r="R19" s="3">
        <f t="shared" si="11"/>
        <v>75.2050544499965</v>
      </c>
    </row>
    <row r="20" spans="1:18" s="3" customFormat="1" ht="11.25">
      <c r="A20" s="1">
        <f t="shared" si="15"/>
        <v>41446</v>
      </c>
      <c r="B20" s="2">
        <f aca="true" t="shared" si="18" ref="B20:B40">B19+"0:05:00"</f>
        <v>0.4652777777777776</v>
      </c>
      <c r="C20" s="3">
        <f t="shared" si="16"/>
        <v>34.96666666666667</v>
      </c>
      <c r="D20" s="3">
        <f t="shared" si="0"/>
        <v>0.6102834617806839</v>
      </c>
      <c r="E20" s="3">
        <f t="shared" si="17"/>
        <v>138.4</v>
      </c>
      <c r="F20" s="4">
        <f t="shared" si="1"/>
        <v>2.4155356847601523</v>
      </c>
      <c r="G20" s="5">
        <f t="shared" si="13"/>
        <v>172</v>
      </c>
      <c r="H20" s="7">
        <f t="shared" si="2"/>
        <v>11.166666666666663</v>
      </c>
      <c r="I20" s="3">
        <f t="shared" si="3"/>
        <v>2.9436292808978335</v>
      </c>
      <c r="J20" s="3">
        <f t="shared" si="4"/>
        <v>0.40931542032971796</v>
      </c>
      <c r="K20" s="3">
        <f t="shared" si="5"/>
        <v>23.452046074516133</v>
      </c>
      <c r="L20" s="3">
        <f t="shared" si="6"/>
        <v>-0.005795605202122682</v>
      </c>
      <c r="M20" s="3">
        <f t="shared" si="7"/>
        <v>-0.3320637178056941</v>
      </c>
      <c r="N20" s="3">
        <f t="shared" si="8"/>
        <v>-0.16462056713360768</v>
      </c>
      <c r="O20" s="3">
        <f t="shared" si="9"/>
        <v>-0.6630164126421241</v>
      </c>
      <c r="P20" s="3">
        <f t="shared" si="14"/>
        <v>-37.98804219229795</v>
      </c>
      <c r="Q20" s="3">
        <f t="shared" si="10"/>
        <v>1.324040913793573</v>
      </c>
      <c r="R20" s="3">
        <f t="shared" si="11"/>
        <v>75.8619562630166</v>
      </c>
    </row>
    <row r="21" spans="1:18" s="3" customFormat="1" ht="11.25">
      <c r="A21" s="1">
        <f t="shared" si="15"/>
        <v>41446</v>
      </c>
      <c r="B21" s="2">
        <f t="shared" si="18"/>
        <v>0.46874999999999983</v>
      </c>
      <c r="C21" s="3">
        <f t="shared" si="16"/>
        <v>34.96666666666667</v>
      </c>
      <c r="D21" s="3">
        <f t="shared" si="0"/>
        <v>0.6102834617806839</v>
      </c>
      <c r="E21" s="3">
        <f t="shared" si="17"/>
        <v>138.4</v>
      </c>
      <c r="F21" s="4">
        <f t="shared" si="1"/>
        <v>2.4155356847601523</v>
      </c>
      <c r="G21" s="5">
        <f t="shared" si="13"/>
        <v>172</v>
      </c>
      <c r="H21" s="7">
        <f t="shared" si="2"/>
        <v>11.249999999999996</v>
      </c>
      <c r="I21" s="3">
        <f t="shared" si="3"/>
        <v>2.9436292808978335</v>
      </c>
      <c r="J21" s="3">
        <f t="shared" si="4"/>
        <v>0.40931542032971796</v>
      </c>
      <c r="K21" s="3">
        <f t="shared" si="5"/>
        <v>23.452046074516133</v>
      </c>
      <c r="L21" s="3">
        <f t="shared" si="6"/>
        <v>-0.005795605202122682</v>
      </c>
      <c r="M21" s="3">
        <f t="shared" si="7"/>
        <v>-0.3320637178056941</v>
      </c>
      <c r="N21" s="3">
        <f t="shared" si="8"/>
        <v>-0.14280395148367836</v>
      </c>
      <c r="O21" s="3">
        <f t="shared" si="9"/>
        <v>-0.5917415308977331</v>
      </c>
      <c r="P21" s="3">
        <f t="shared" si="14"/>
        <v>-33.90429228305031</v>
      </c>
      <c r="Q21" s="3">
        <f t="shared" si="10"/>
        <v>1.3345406284783938</v>
      </c>
      <c r="R21" s="3">
        <f t="shared" si="11"/>
        <v>76.46354560054837</v>
      </c>
    </row>
    <row r="22" spans="1:18" s="3" customFormat="1" ht="11.25">
      <c r="A22" s="1">
        <f t="shared" si="15"/>
        <v>41446</v>
      </c>
      <c r="B22" s="2">
        <f t="shared" si="18"/>
        <v>0.47222222222222204</v>
      </c>
      <c r="C22" s="3">
        <f t="shared" si="16"/>
        <v>34.96666666666667</v>
      </c>
      <c r="D22" s="3">
        <f t="shared" si="0"/>
        <v>0.6102834617806839</v>
      </c>
      <c r="E22" s="3">
        <f t="shared" si="17"/>
        <v>138.4</v>
      </c>
      <c r="F22" s="4">
        <f t="shared" si="1"/>
        <v>2.4155356847601523</v>
      </c>
      <c r="G22" s="5">
        <f t="shared" si="13"/>
        <v>172</v>
      </c>
      <c r="H22" s="7">
        <f t="shared" si="2"/>
        <v>11.333333333333329</v>
      </c>
      <c r="I22" s="3">
        <f t="shared" si="3"/>
        <v>2.9436292808978335</v>
      </c>
      <c r="J22" s="3">
        <f t="shared" si="4"/>
        <v>0.40931542032971796</v>
      </c>
      <c r="K22" s="3">
        <f t="shared" si="5"/>
        <v>23.452046074516133</v>
      </c>
      <c r="L22" s="3">
        <f t="shared" si="6"/>
        <v>-0.005795605202122682</v>
      </c>
      <c r="M22" s="3">
        <f t="shared" si="7"/>
        <v>-0.3320637178056941</v>
      </c>
      <c r="N22" s="3">
        <f t="shared" si="8"/>
        <v>-0.12098733583374957</v>
      </c>
      <c r="O22" s="3">
        <f t="shared" si="9"/>
        <v>-0.5147112636830681</v>
      </c>
      <c r="P22" s="3">
        <f t="shared" si="14"/>
        <v>-29.490783076885045</v>
      </c>
      <c r="Q22" s="3">
        <f t="shared" si="10"/>
        <v>1.3439395796277809</v>
      </c>
      <c r="R22" s="3">
        <f t="shared" si="11"/>
        <v>77.00206583325787</v>
      </c>
    </row>
    <row r="23" spans="1:18" s="3" customFormat="1" ht="11.25">
      <c r="A23" s="1">
        <f t="shared" si="15"/>
        <v>41446</v>
      </c>
      <c r="B23" s="2">
        <f t="shared" si="18"/>
        <v>0.47569444444444425</v>
      </c>
      <c r="C23" s="3">
        <f t="shared" si="16"/>
        <v>34.96666666666667</v>
      </c>
      <c r="D23" s="3">
        <f t="shared" si="0"/>
        <v>0.6102834617806839</v>
      </c>
      <c r="E23" s="3">
        <f t="shared" si="17"/>
        <v>138.4</v>
      </c>
      <c r="F23" s="4">
        <f t="shared" si="1"/>
        <v>2.4155356847601523</v>
      </c>
      <c r="G23" s="5">
        <f t="shared" si="13"/>
        <v>172</v>
      </c>
      <c r="H23" s="7">
        <f t="shared" si="2"/>
        <v>11.416666666666663</v>
      </c>
      <c r="I23" s="3">
        <f t="shared" si="3"/>
        <v>2.9436292808978335</v>
      </c>
      <c r="J23" s="3">
        <f t="shared" si="4"/>
        <v>0.40931542032971796</v>
      </c>
      <c r="K23" s="3">
        <f t="shared" si="5"/>
        <v>23.452046074516133</v>
      </c>
      <c r="L23" s="3">
        <f t="shared" si="6"/>
        <v>-0.005795605202122682</v>
      </c>
      <c r="M23" s="3">
        <f t="shared" si="7"/>
        <v>-0.3320637178056941</v>
      </c>
      <c r="N23" s="3">
        <f t="shared" si="8"/>
        <v>-0.09917072018382031</v>
      </c>
      <c r="O23" s="3">
        <f t="shared" si="9"/>
        <v>-0.4319491703427552</v>
      </c>
      <c r="P23" s="3">
        <f t="shared" si="14"/>
        <v>-24.74886442481734</v>
      </c>
      <c r="Q23" s="3">
        <f t="shared" si="10"/>
        <v>1.3520946511828822</v>
      </c>
      <c r="R23" s="3">
        <f t="shared" si="11"/>
        <v>77.46931701499237</v>
      </c>
    </row>
    <row r="24" spans="1:18" s="3" customFormat="1" ht="11.25">
      <c r="A24" s="1">
        <f t="shared" si="15"/>
        <v>41446</v>
      </c>
      <c r="B24" s="2">
        <f t="shared" si="18"/>
        <v>0.47916666666666646</v>
      </c>
      <c r="C24" s="3">
        <f t="shared" si="16"/>
        <v>34.96666666666667</v>
      </c>
      <c r="D24" s="3">
        <f t="shared" si="0"/>
        <v>0.6102834617806839</v>
      </c>
      <c r="E24" s="3">
        <f t="shared" si="17"/>
        <v>138.4</v>
      </c>
      <c r="F24" s="4">
        <f t="shared" si="1"/>
        <v>2.4155356847601523</v>
      </c>
      <c r="G24" s="5">
        <f t="shared" si="13"/>
        <v>172</v>
      </c>
      <c r="H24" s="7">
        <f t="shared" si="2"/>
        <v>11.499999999999995</v>
      </c>
      <c r="I24" s="3">
        <f t="shared" si="3"/>
        <v>2.9436292808978335</v>
      </c>
      <c r="J24" s="3">
        <f t="shared" si="4"/>
        <v>0.40931542032971796</v>
      </c>
      <c r="K24" s="3">
        <f t="shared" si="5"/>
        <v>23.452046074516133</v>
      </c>
      <c r="L24" s="3">
        <f t="shared" si="6"/>
        <v>-0.005795605202122682</v>
      </c>
      <c r="M24" s="3">
        <f t="shared" si="7"/>
        <v>-0.3320637178056941</v>
      </c>
      <c r="N24" s="3">
        <f t="shared" si="8"/>
        <v>-0.07735410453389147</v>
      </c>
      <c r="O24" s="3">
        <f t="shared" si="9"/>
        <v>-0.34375262767780435</v>
      </c>
      <c r="P24" s="3">
        <f t="shared" si="14"/>
        <v>-19.69557476247016</v>
      </c>
      <c r="Q24" s="3">
        <f t="shared" si="10"/>
        <v>1.3588612154228803</v>
      </c>
      <c r="R24" s="3">
        <f t="shared" si="11"/>
        <v>77.85701258774841</v>
      </c>
    </row>
    <row r="25" spans="1:18" s="3" customFormat="1" ht="11.25">
      <c r="A25" s="1">
        <f t="shared" si="15"/>
        <v>41446</v>
      </c>
      <c r="B25" s="2">
        <f t="shared" si="18"/>
        <v>0.4826388888888887</v>
      </c>
      <c r="C25" s="3">
        <f t="shared" si="16"/>
        <v>34.96666666666667</v>
      </c>
      <c r="D25" s="3">
        <f t="shared" si="0"/>
        <v>0.6102834617806839</v>
      </c>
      <c r="E25" s="3">
        <f t="shared" si="17"/>
        <v>138.4</v>
      </c>
      <c r="F25" s="4">
        <f t="shared" si="1"/>
        <v>2.4155356847601523</v>
      </c>
      <c r="G25" s="5">
        <f t="shared" si="13"/>
        <v>172</v>
      </c>
      <c r="H25" s="7">
        <f t="shared" si="2"/>
        <v>11.583333333333329</v>
      </c>
      <c r="I25" s="3">
        <f t="shared" si="3"/>
        <v>2.9436292808978335</v>
      </c>
      <c r="J25" s="3">
        <f t="shared" si="4"/>
        <v>0.40931542032971796</v>
      </c>
      <c r="K25" s="3">
        <f t="shared" si="5"/>
        <v>23.452046074516133</v>
      </c>
      <c r="L25" s="3">
        <f t="shared" si="6"/>
        <v>-0.005795605202122682</v>
      </c>
      <c r="M25" s="3">
        <f t="shared" si="7"/>
        <v>-0.3320637178056941</v>
      </c>
      <c r="N25" s="3">
        <f t="shared" si="8"/>
        <v>-0.055537488883962226</v>
      </c>
      <c r="O25" s="3">
        <f t="shared" si="9"/>
        <v>-0.25075392361110416</v>
      </c>
      <c r="P25" s="3">
        <f t="shared" si="14"/>
        <v>-14.36714151926211</v>
      </c>
      <c r="Q25" s="3">
        <f t="shared" si="10"/>
        <v>1.364102048510942</v>
      </c>
      <c r="R25" s="3">
        <f t="shared" si="11"/>
        <v>78.15729020482686</v>
      </c>
    </row>
    <row r="26" spans="1:18" s="3" customFormat="1" ht="11.25">
      <c r="A26" s="1">
        <f t="shared" si="15"/>
        <v>41446</v>
      </c>
      <c r="B26" s="2">
        <f t="shared" si="18"/>
        <v>0.4861111111111109</v>
      </c>
      <c r="C26" s="3">
        <f t="shared" si="16"/>
        <v>34.96666666666667</v>
      </c>
      <c r="D26" s="3">
        <f t="shared" si="0"/>
        <v>0.6102834617806839</v>
      </c>
      <c r="E26" s="3">
        <f t="shared" si="17"/>
        <v>138.4</v>
      </c>
      <c r="F26" s="4">
        <f t="shared" si="1"/>
        <v>2.4155356847601523</v>
      </c>
      <c r="G26" s="5">
        <f t="shared" si="13"/>
        <v>172</v>
      </c>
      <c r="H26" s="7">
        <f t="shared" si="2"/>
        <v>11.66666666666666</v>
      </c>
      <c r="I26" s="3">
        <f t="shared" si="3"/>
        <v>2.9436292808978335</v>
      </c>
      <c r="J26" s="3">
        <f t="shared" si="4"/>
        <v>0.40931542032971796</v>
      </c>
      <c r="K26" s="3">
        <f t="shared" si="5"/>
        <v>23.452046074516133</v>
      </c>
      <c r="L26" s="3">
        <f t="shared" si="6"/>
        <v>-0.005795605202122682</v>
      </c>
      <c r="M26" s="3">
        <f t="shared" si="7"/>
        <v>-0.3320637178056941</v>
      </c>
      <c r="N26" s="3">
        <f t="shared" si="8"/>
        <v>-0.03372087323403341</v>
      </c>
      <c r="O26" s="3">
        <f t="shared" si="9"/>
        <v>-0.1539477140709626</v>
      </c>
      <c r="P26" s="3">
        <f t="shared" si="14"/>
        <v>-8.820554281952916</v>
      </c>
      <c r="Q26" s="3">
        <f t="shared" si="10"/>
        <v>1.367698382825245</v>
      </c>
      <c r="R26" s="3">
        <f t="shared" si="11"/>
        <v>78.3633449827545</v>
      </c>
    </row>
    <row r="27" spans="1:18" s="3" customFormat="1" ht="11.25">
      <c r="A27" s="1">
        <f t="shared" si="15"/>
        <v>41446</v>
      </c>
      <c r="B27" s="2">
        <f t="shared" si="18"/>
        <v>0.4895833333333331</v>
      </c>
      <c r="C27" s="3">
        <f t="shared" si="16"/>
        <v>34.96666666666667</v>
      </c>
      <c r="D27" s="3">
        <f t="shared" si="0"/>
        <v>0.6102834617806839</v>
      </c>
      <c r="E27" s="3">
        <f t="shared" si="17"/>
        <v>138.4</v>
      </c>
      <c r="F27" s="4">
        <f t="shared" si="1"/>
        <v>2.4155356847601523</v>
      </c>
      <c r="G27" s="5">
        <f t="shared" si="13"/>
        <v>172</v>
      </c>
      <c r="H27" s="7">
        <f t="shared" si="2"/>
        <v>11.749999999999995</v>
      </c>
      <c r="I27" s="3">
        <f t="shared" si="3"/>
        <v>2.9436292808978335</v>
      </c>
      <c r="J27" s="3">
        <f t="shared" si="4"/>
        <v>0.40931542032971796</v>
      </c>
      <c r="K27" s="3">
        <f t="shared" si="5"/>
        <v>23.452046074516133</v>
      </c>
      <c r="L27" s="3">
        <f t="shared" si="6"/>
        <v>-0.005795605202122682</v>
      </c>
      <c r="M27" s="3">
        <f t="shared" si="7"/>
        <v>-0.3320637178056941</v>
      </c>
      <c r="N27" s="3">
        <f t="shared" si="8"/>
        <v>-0.011904257584104135</v>
      </c>
      <c r="O27" s="3">
        <f t="shared" si="9"/>
        <v>-0.05466334866150901</v>
      </c>
      <c r="P27" s="3">
        <f t="shared" si="14"/>
        <v>-3.1319791723565635</v>
      </c>
      <c r="Q27" s="3">
        <f t="shared" si="10"/>
        <v>1.369561610120933</v>
      </c>
      <c r="R27" s="3">
        <f t="shared" si="11"/>
        <v>78.47010004307099</v>
      </c>
    </row>
    <row r="28" spans="1:18" s="3" customFormat="1" ht="11.25">
      <c r="A28" s="1">
        <f t="shared" si="15"/>
        <v>41446</v>
      </c>
      <c r="B28" s="2">
        <f t="shared" si="18"/>
        <v>0.4930555555555553</v>
      </c>
      <c r="C28" s="3">
        <f t="shared" si="16"/>
        <v>34.96666666666667</v>
      </c>
      <c r="D28" s="3">
        <f t="shared" si="0"/>
        <v>0.6102834617806839</v>
      </c>
      <c r="E28" s="3">
        <f t="shared" si="17"/>
        <v>138.4</v>
      </c>
      <c r="F28" s="4">
        <f t="shared" si="1"/>
        <v>2.4155356847601523</v>
      </c>
      <c r="G28" s="5">
        <f t="shared" si="13"/>
        <v>172</v>
      </c>
      <c r="H28" s="7">
        <f t="shared" si="2"/>
        <v>11.833333333333327</v>
      </c>
      <c r="I28" s="3">
        <f t="shared" si="3"/>
        <v>2.9436292808978335</v>
      </c>
      <c r="J28" s="3">
        <f t="shared" si="4"/>
        <v>0.40931542032971796</v>
      </c>
      <c r="K28" s="3">
        <f t="shared" si="5"/>
        <v>23.452046074516133</v>
      </c>
      <c r="L28" s="3">
        <f t="shared" si="6"/>
        <v>-0.005795605202122682</v>
      </c>
      <c r="M28" s="3">
        <f t="shared" si="7"/>
        <v>-0.3320637178056941</v>
      </c>
      <c r="N28" s="3">
        <f t="shared" si="8"/>
        <v>0.009912358065824675</v>
      </c>
      <c r="O28" s="3">
        <f t="shared" si="9"/>
        <v>0.04552834254427637</v>
      </c>
      <c r="P28" s="3">
        <f t="shared" si="14"/>
        <v>2.6085818760129444</v>
      </c>
      <c r="Q28" s="3">
        <f t="shared" si="10"/>
        <v>1.3696433496892793</v>
      </c>
      <c r="R28" s="3">
        <f t="shared" si="11"/>
        <v>78.47478337535645</v>
      </c>
    </row>
    <row r="29" spans="1:18" s="3" customFormat="1" ht="11.25">
      <c r="A29" s="1">
        <f t="shared" si="15"/>
        <v>41446</v>
      </c>
      <c r="B29" s="2">
        <f t="shared" si="18"/>
        <v>0.4965277777777775</v>
      </c>
      <c r="C29" s="3">
        <f t="shared" si="16"/>
        <v>34.96666666666667</v>
      </c>
      <c r="D29" s="3">
        <f t="shared" si="0"/>
        <v>0.6102834617806839</v>
      </c>
      <c r="E29" s="3">
        <f t="shared" si="17"/>
        <v>138.4</v>
      </c>
      <c r="F29" s="4">
        <f t="shared" si="1"/>
        <v>2.4155356847601523</v>
      </c>
      <c r="G29" s="5">
        <f t="shared" si="13"/>
        <v>172</v>
      </c>
      <c r="H29" s="7">
        <f t="shared" si="2"/>
        <v>11.91666666666666</v>
      </c>
      <c r="I29" s="3">
        <f t="shared" si="3"/>
        <v>2.9436292808978335</v>
      </c>
      <c r="J29" s="3">
        <f t="shared" si="4"/>
        <v>0.40931542032971796</v>
      </c>
      <c r="K29" s="3">
        <f t="shared" si="5"/>
        <v>23.452046074516133</v>
      </c>
      <c r="L29" s="3">
        <f t="shared" si="6"/>
        <v>-0.005795605202122682</v>
      </c>
      <c r="M29" s="3">
        <f t="shared" si="7"/>
        <v>-0.3320637178056941</v>
      </c>
      <c r="N29" s="3">
        <f t="shared" si="8"/>
        <v>0.03172897371575395</v>
      </c>
      <c r="O29" s="3">
        <f t="shared" si="9"/>
        <v>0.1449633131287764</v>
      </c>
      <c r="P29" s="3">
        <f t="shared" si="14"/>
        <v>8.305786026512285</v>
      </c>
      <c r="Q29" s="3">
        <f t="shared" si="10"/>
        <v>1.3679414386850381</v>
      </c>
      <c r="R29" s="3">
        <f t="shared" si="11"/>
        <v>78.37727105770657</v>
      </c>
    </row>
    <row r="30" spans="1:18" s="3" customFormat="1" ht="11.25">
      <c r="A30" s="1">
        <f t="shared" si="15"/>
        <v>41446</v>
      </c>
      <c r="B30" s="2">
        <f t="shared" si="18"/>
        <v>0.4999999999999997</v>
      </c>
      <c r="C30" s="3">
        <f t="shared" si="16"/>
        <v>34.96666666666667</v>
      </c>
      <c r="D30" s="3">
        <f t="shared" si="0"/>
        <v>0.6102834617806839</v>
      </c>
      <c r="E30" s="3">
        <f t="shared" si="17"/>
        <v>138.4</v>
      </c>
      <c r="F30" s="4">
        <f t="shared" si="1"/>
        <v>2.4155356847601523</v>
      </c>
      <c r="G30" s="5">
        <f t="shared" si="13"/>
        <v>172</v>
      </c>
      <c r="H30" s="7">
        <f t="shared" si="2"/>
        <v>11.999999999999993</v>
      </c>
      <c r="I30" s="3">
        <f t="shared" si="3"/>
        <v>2.9436292808978335</v>
      </c>
      <c r="J30" s="3">
        <f t="shared" si="4"/>
        <v>0.40931542032971796</v>
      </c>
      <c r="K30" s="3">
        <f t="shared" si="5"/>
        <v>23.452046074516133</v>
      </c>
      <c r="L30" s="3">
        <f t="shared" si="6"/>
        <v>-0.005795605202122682</v>
      </c>
      <c r="M30" s="3">
        <f t="shared" si="7"/>
        <v>-0.3320637178056941</v>
      </c>
      <c r="N30" s="3">
        <f t="shared" si="8"/>
        <v>0.05354558936568276</v>
      </c>
      <c r="O30" s="3">
        <f t="shared" si="9"/>
        <v>0.2420554403256449</v>
      </c>
      <c r="P30" s="3">
        <f t="shared" si="14"/>
        <v>13.868755138840205</v>
      </c>
      <c r="Q30" s="3">
        <f t="shared" si="10"/>
        <v>1.3645002081455955</v>
      </c>
      <c r="R30" s="3">
        <f t="shared" si="11"/>
        <v>78.18010307146497</v>
      </c>
    </row>
    <row r="31" spans="1:18" s="3" customFormat="1" ht="11.25">
      <c r="A31" s="1">
        <f t="shared" si="15"/>
        <v>41446</v>
      </c>
      <c r="B31" s="2">
        <f t="shared" si="18"/>
        <v>0.503472222222222</v>
      </c>
      <c r="C31" s="3">
        <f t="shared" si="16"/>
        <v>34.96666666666667</v>
      </c>
      <c r="D31" s="3">
        <f t="shared" si="0"/>
        <v>0.6102834617806839</v>
      </c>
      <c r="E31" s="3">
        <f t="shared" si="17"/>
        <v>138.4</v>
      </c>
      <c r="F31" s="4">
        <f t="shared" si="1"/>
        <v>2.4155356847601523</v>
      </c>
      <c r="G31" s="5">
        <f t="shared" si="13"/>
        <v>172</v>
      </c>
      <c r="H31" s="7">
        <f t="shared" si="2"/>
        <v>12.083333333333329</v>
      </c>
      <c r="I31" s="3">
        <f t="shared" si="3"/>
        <v>2.9436292808978335</v>
      </c>
      <c r="J31" s="3">
        <f t="shared" si="4"/>
        <v>0.40931542032971796</v>
      </c>
      <c r="K31" s="3">
        <f t="shared" si="5"/>
        <v>23.452046074516133</v>
      </c>
      <c r="L31" s="3">
        <f t="shared" si="6"/>
        <v>-0.005795605202122682</v>
      </c>
      <c r="M31" s="3">
        <f t="shared" si="7"/>
        <v>-0.3320637178056941</v>
      </c>
      <c r="N31" s="3">
        <f t="shared" si="8"/>
        <v>0.0753622050156125</v>
      </c>
      <c r="O31" s="3">
        <f t="shared" si="9"/>
        <v>0.335448481478898</v>
      </c>
      <c r="P31" s="3">
        <f t="shared" si="14"/>
        <v>19.21978223281322</v>
      </c>
      <c r="Q31" s="3">
        <f t="shared" si="10"/>
        <v>1.359404966217346</v>
      </c>
      <c r="R31" s="3">
        <f t="shared" si="11"/>
        <v>77.88816721337818</v>
      </c>
    </row>
    <row r="32" spans="1:18" s="3" customFormat="1" ht="11.25">
      <c r="A32" s="1">
        <f t="shared" si="15"/>
        <v>41446</v>
      </c>
      <c r="B32" s="2">
        <f t="shared" si="18"/>
        <v>0.5069444444444442</v>
      </c>
      <c r="C32" s="3">
        <f t="shared" si="16"/>
        <v>34.96666666666667</v>
      </c>
      <c r="D32" s="3">
        <f t="shared" si="0"/>
        <v>0.6102834617806839</v>
      </c>
      <c r="E32" s="3">
        <f t="shared" si="17"/>
        <v>138.4</v>
      </c>
      <c r="F32" s="4">
        <f t="shared" si="1"/>
        <v>2.4155356847601523</v>
      </c>
      <c r="G32" s="5">
        <f t="shared" si="13"/>
        <v>172</v>
      </c>
      <c r="H32" s="7">
        <f t="shared" si="2"/>
        <v>12.16666666666666</v>
      </c>
      <c r="I32" s="3">
        <f t="shared" si="3"/>
        <v>2.9436292808978335</v>
      </c>
      <c r="J32" s="3">
        <f t="shared" si="4"/>
        <v>0.40931542032971796</v>
      </c>
      <c r="K32" s="3">
        <f t="shared" si="5"/>
        <v>23.452046074516133</v>
      </c>
      <c r="L32" s="3">
        <f t="shared" si="6"/>
        <v>-0.005795605202122682</v>
      </c>
      <c r="M32" s="3">
        <f t="shared" si="7"/>
        <v>-0.3320637178056941</v>
      </c>
      <c r="N32" s="3">
        <f t="shared" si="8"/>
        <v>0.09717882066554132</v>
      </c>
      <c r="O32" s="3">
        <f t="shared" si="9"/>
        <v>0.4241151084844804</v>
      </c>
      <c r="P32" s="3">
        <f t="shared" si="14"/>
        <v>24.30000574389378</v>
      </c>
      <c r="Q32" s="3">
        <f t="shared" si="10"/>
        <v>1.3527722059201064</v>
      </c>
      <c r="R32" s="3">
        <f t="shared" si="11"/>
        <v>77.50813804182442</v>
      </c>
    </row>
    <row r="33" spans="1:18" s="3" customFormat="1" ht="11.25">
      <c r="A33" s="1">
        <f t="shared" si="15"/>
        <v>41446</v>
      </c>
      <c r="B33" s="2">
        <f t="shared" si="18"/>
        <v>0.5104166666666664</v>
      </c>
      <c r="C33" s="3">
        <f t="shared" si="16"/>
        <v>34.96666666666667</v>
      </c>
      <c r="D33" s="3">
        <f t="shared" si="0"/>
        <v>0.6102834617806839</v>
      </c>
      <c r="E33" s="3">
        <f t="shared" si="17"/>
        <v>138.4</v>
      </c>
      <c r="F33" s="4">
        <f t="shared" si="1"/>
        <v>2.4155356847601523</v>
      </c>
      <c r="G33" s="5">
        <f t="shared" si="13"/>
        <v>172</v>
      </c>
      <c r="H33" s="7">
        <f t="shared" si="2"/>
        <v>12.249999999999993</v>
      </c>
      <c r="I33" s="3">
        <f t="shared" si="3"/>
        <v>2.9436292808978335</v>
      </c>
      <c r="J33" s="3">
        <f t="shared" si="4"/>
        <v>0.40931542032971796</v>
      </c>
      <c r="K33" s="3">
        <f t="shared" si="5"/>
        <v>23.452046074516133</v>
      </c>
      <c r="L33" s="3">
        <f t="shared" si="6"/>
        <v>-0.005795605202122682</v>
      </c>
      <c r="M33" s="3">
        <f t="shared" si="7"/>
        <v>-0.3320637178056941</v>
      </c>
      <c r="N33" s="3">
        <f t="shared" si="8"/>
        <v>0.11899543631547013</v>
      </c>
      <c r="O33" s="3">
        <f t="shared" si="9"/>
        <v>0.5073903945080951</v>
      </c>
      <c r="P33" s="3">
        <f t="shared" si="14"/>
        <v>29.071328170791674</v>
      </c>
      <c r="Q33" s="3">
        <f t="shared" si="10"/>
        <v>1.3447379479260306</v>
      </c>
      <c r="R33" s="3">
        <f t="shared" si="11"/>
        <v>77.04780896724462</v>
      </c>
    </row>
    <row r="34" spans="1:18" s="3" customFormat="1" ht="11.25">
      <c r="A34" s="1">
        <f t="shared" si="15"/>
        <v>41446</v>
      </c>
      <c r="B34" s="2">
        <f t="shared" si="18"/>
        <v>0.5138888888888886</v>
      </c>
      <c r="C34" s="3">
        <f t="shared" si="16"/>
        <v>34.96666666666667</v>
      </c>
      <c r="D34" s="3">
        <f t="shared" si="0"/>
        <v>0.6102834617806839</v>
      </c>
      <c r="E34" s="3">
        <f t="shared" si="17"/>
        <v>138.4</v>
      </c>
      <c r="F34" s="4">
        <f t="shared" si="1"/>
        <v>2.4155356847601523</v>
      </c>
      <c r="G34" s="5">
        <f t="shared" si="13"/>
        <v>172</v>
      </c>
      <c r="H34" s="7">
        <f t="shared" si="2"/>
        <v>12.333333333333327</v>
      </c>
      <c r="I34" s="3">
        <f t="shared" si="3"/>
        <v>2.9436292808978335</v>
      </c>
      <c r="J34" s="3">
        <f t="shared" si="4"/>
        <v>0.40931542032971796</v>
      </c>
      <c r="K34" s="3">
        <f t="shared" si="5"/>
        <v>23.452046074516133</v>
      </c>
      <c r="L34" s="3">
        <f t="shared" si="6"/>
        <v>-0.005795605202122682</v>
      </c>
      <c r="M34" s="3">
        <f t="shared" si="7"/>
        <v>-0.3320637178056941</v>
      </c>
      <c r="N34" s="3">
        <f t="shared" si="8"/>
        <v>0.14081205196539937</v>
      </c>
      <c r="O34" s="3">
        <f t="shared" si="9"/>
        <v>0.5849485804338626</v>
      </c>
      <c r="P34" s="3">
        <f t="shared" si="14"/>
        <v>33.51508489102909</v>
      </c>
      <c r="Q34" s="3">
        <f t="shared" si="10"/>
        <v>1.3354465526632635</v>
      </c>
      <c r="R34" s="3">
        <f t="shared" si="11"/>
        <v>76.51545123290023</v>
      </c>
    </row>
    <row r="35" spans="1:18" s="3" customFormat="1" ht="11.25">
      <c r="A35" s="1">
        <f t="shared" si="15"/>
        <v>41446</v>
      </c>
      <c r="B35" s="2">
        <f t="shared" si="18"/>
        <v>0.5173611111111108</v>
      </c>
      <c r="C35" s="3">
        <f t="shared" si="16"/>
        <v>34.96666666666667</v>
      </c>
      <c r="D35" s="3">
        <f t="shared" si="0"/>
        <v>0.6102834617806839</v>
      </c>
      <c r="E35" s="3">
        <f t="shared" si="17"/>
        <v>138.4</v>
      </c>
      <c r="F35" s="4">
        <f t="shared" si="1"/>
        <v>2.4155356847601523</v>
      </c>
      <c r="G35" s="5">
        <f t="shared" si="13"/>
        <v>172</v>
      </c>
      <c r="H35" s="7">
        <f t="shared" si="2"/>
        <v>12.41666666666666</v>
      </c>
      <c r="I35" s="3">
        <f t="shared" si="3"/>
        <v>2.9436292808978335</v>
      </c>
      <c r="J35" s="3">
        <f t="shared" si="4"/>
        <v>0.40931542032971796</v>
      </c>
      <c r="K35" s="3">
        <f t="shared" si="5"/>
        <v>23.452046074516133</v>
      </c>
      <c r="L35" s="3">
        <f t="shared" si="6"/>
        <v>-0.005795605202122682</v>
      </c>
      <c r="M35" s="3">
        <f t="shared" si="7"/>
        <v>-0.3320637178056941</v>
      </c>
      <c r="N35" s="3">
        <f t="shared" si="8"/>
        <v>0.16262866761532868</v>
      </c>
      <c r="O35" s="3">
        <f t="shared" si="9"/>
        <v>0.6567440900872645</v>
      </c>
      <c r="P35" s="3">
        <f t="shared" si="14"/>
        <v>37.628664582159786</v>
      </c>
      <c r="Q35" s="3">
        <f t="shared" si="10"/>
        <v>1.325041573595747</v>
      </c>
      <c r="R35" s="3">
        <f t="shared" si="11"/>
        <v>75.91928984640957</v>
      </c>
    </row>
    <row r="36" spans="1:18" s="3" customFormat="1" ht="11.25">
      <c r="A36" s="1">
        <f t="shared" si="15"/>
        <v>41446</v>
      </c>
      <c r="B36" s="2">
        <f t="shared" si="18"/>
        <v>0.520833333333333</v>
      </c>
      <c r="C36" s="3">
        <f t="shared" si="16"/>
        <v>34.96666666666667</v>
      </c>
      <c r="D36" s="3">
        <f t="shared" si="0"/>
        <v>0.6102834617806839</v>
      </c>
      <c r="E36" s="3">
        <f t="shared" si="17"/>
        <v>138.4</v>
      </c>
      <c r="F36" s="4">
        <f t="shared" si="1"/>
        <v>2.4155356847601523</v>
      </c>
      <c r="G36" s="5">
        <f t="shared" si="13"/>
        <v>172</v>
      </c>
      <c r="H36" s="7">
        <f t="shared" si="2"/>
        <v>12.499999999999993</v>
      </c>
      <c r="I36" s="3">
        <f t="shared" si="3"/>
        <v>2.9436292808978335</v>
      </c>
      <c r="J36" s="3">
        <f t="shared" si="4"/>
        <v>0.40931542032971796</v>
      </c>
      <c r="K36" s="3">
        <f t="shared" si="5"/>
        <v>23.452046074516133</v>
      </c>
      <c r="L36" s="3">
        <f t="shared" si="6"/>
        <v>-0.005795605202122682</v>
      </c>
      <c r="M36" s="3">
        <f t="shared" si="7"/>
        <v>-0.3320637178056941</v>
      </c>
      <c r="N36" s="3">
        <f t="shared" si="8"/>
        <v>0.18444528326525744</v>
      </c>
      <c r="O36" s="3">
        <f t="shared" si="9"/>
        <v>0.722938899790599</v>
      </c>
      <c r="P36" s="3">
        <f t="shared" si="14"/>
        <v>41.42134780383248</v>
      </c>
      <c r="Q36" s="3">
        <f t="shared" si="10"/>
        <v>1.3136592840334786</v>
      </c>
      <c r="R36" s="3">
        <f t="shared" si="11"/>
        <v>75.26713269329578</v>
      </c>
    </row>
    <row r="37" spans="1:18" s="3" customFormat="1" ht="11.25">
      <c r="A37" s="1">
        <f t="shared" si="15"/>
        <v>41446</v>
      </c>
      <c r="B37" s="2">
        <f t="shared" si="18"/>
        <v>0.5243055555555552</v>
      </c>
      <c r="C37" s="3">
        <f t="shared" si="16"/>
        <v>34.96666666666667</v>
      </c>
      <c r="D37" s="3">
        <f t="shared" si="0"/>
        <v>0.6102834617806839</v>
      </c>
      <c r="E37" s="3">
        <f t="shared" si="17"/>
        <v>138.4</v>
      </c>
      <c r="F37" s="4">
        <f t="shared" si="1"/>
        <v>2.4155356847601523</v>
      </c>
      <c r="G37" s="5">
        <f t="shared" si="13"/>
        <v>172</v>
      </c>
      <c r="H37" s="7">
        <f t="shared" si="2"/>
        <v>12.583333333333325</v>
      </c>
      <c r="I37" s="3">
        <f t="shared" si="3"/>
        <v>2.9436292808978335</v>
      </c>
      <c r="J37" s="3">
        <f t="shared" si="4"/>
        <v>0.40931542032971796</v>
      </c>
      <c r="K37" s="3">
        <f t="shared" si="5"/>
        <v>23.452046074516133</v>
      </c>
      <c r="L37" s="3">
        <f t="shared" si="6"/>
        <v>-0.005795605202122682</v>
      </c>
      <c r="M37" s="3">
        <f t="shared" si="7"/>
        <v>-0.3320637178056941</v>
      </c>
      <c r="N37" s="3">
        <f t="shared" si="8"/>
        <v>0.20626189891518626</v>
      </c>
      <c r="O37" s="3">
        <f t="shared" si="9"/>
        <v>0.7838326209432996</v>
      </c>
      <c r="P37" s="3">
        <f t="shared" si="14"/>
        <v>44.91030102472873</v>
      </c>
      <c r="Q37" s="3">
        <f t="shared" si="10"/>
        <v>1.3014247769334062</v>
      </c>
      <c r="R37" s="3">
        <f t="shared" si="11"/>
        <v>74.56614707203879</v>
      </c>
    </row>
    <row r="38" spans="1:18" s="3" customFormat="1" ht="11.25">
      <c r="A38" s="1">
        <f t="shared" si="15"/>
        <v>41446</v>
      </c>
      <c r="B38" s="2">
        <f t="shared" si="18"/>
        <v>0.5277777777777775</v>
      </c>
      <c r="C38" s="3">
        <f t="shared" si="16"/>
        <v>34.96666666666667</v>
      </c>
      <c r="D38" s="3">
        <f t="shared" si="0"/>
        <v>0.6102834617806839</v>
      </c>
      <c r="E38" s="3">
        <f t="shared" si="17"/>
        <v>138.4</v>
      </c>
      <c r="F38" s="4">
        <f t="shared" si="1"/>
        <v>2.4155356847601523</v>
      </c>
      <c r="G38" s="5">
        <f t="shared" si="13"/>
        <v>172</v>
      </c>
      <c r="H38" s="7">
        <f t="shared" si="2"/>
        <v>12.666666666666659</v>
      </c>
      <c r="I38" s="3">
        <f t="shared" si="3"/>
        <v>2.9436292808978335</v>
      </c>
      <c r="J38" s="3">
        <f t="shared" si="4"/>
        <v>0.40931542032971796</v>
      </c>
      <c r="K38" s="3">
        <f t="shared" si="5"/>
        <v>23.452046074516133</v>
      </c>
      <c r="L38" s="3">
        <f t="shared" si="6"/>
        <v>-0.005795605202122682</v>
      </c>
      <c r="M38" s="3">
        <f t="shared" si="7"/>
        <v>-0.3320637178056941</v>
      </c>
      <c r="N38" s="3">
        <f t="shared" si="8"/>
        <v>0.22807851456511558</v>
      </c>
      <c r="O38" s="3">
        <f t="shared" si="9"/>
        <v>0.8398041532508839</v>
      </c>
      <c r="P38" s="3">
        <f t="shared" si="14"/>
        <v>48.117233598833444</v>
      </c>
      <c r="Q38" s="3">
        <f t="shared" si="10"/>
        <v>1.2884501420075276</v>
      </c>
      <c r="R38" s="3">
        <f t="shared" si="11"/>
        <v>73.82275525006291</v>
      </c>
    </row>
    <row r="39" spans="1:18" s="3" customFormat="1" ht="11.25">
      <c r="A39" s="1">
        <f t="shared" si="15"/>
        <v>41446</v>
      </c>
      <c r="B39" s="2">
        <f t="shared" si="18"/>
        <v>0.5312499999999997</v>
      </c>
      <c r="C39" s="3">
        <f t="shared" si="16"/>
        <v>34.96666666666667</v>
      </c>
      <c r="D39" s="3">
        <f t="shared" si="0"/>
        <v>0.6102834617806839</v>
      </c>
      <c r="E39" s="3">
        <f t="shared" si="17"/>
        <v>138.4</v>
      </c>
      <c r="F39" s="4">
        <f t="shared" si="1"/>
        <v>2.4155356847601523</v>
      </c>
      <c r="G39" s="5">
        <f t="shared" si="13"/>
        <v>172</v>
      </c>
      <c r="H39" s="7">
        <f t="shared" si="2"/>
        <v>12.749999999999993</v>
      </c>
      <c r="I39" s="3">
        <f t="shared" si="3"/>
        <v>2.9436292808978335</v>
      </c>
      <c r="J39" s="3">
        <f t="shared" si="4"/>
        <v>0.40931542032971796</v>
      </c>
      <c r="K39" s="3">
        <f t="shared" si="5"/>
        <v>23.452046074516133</v>
      </c>
      <c r="L39" s="3">
        <f t="shared" si="6"/>
        <v>-0.005795605202122682</v>
      </c>
      <c r="M39" s="3">
        <f t="shared" si="7"/>
        <v>-0.3320637178056941</v>
      </c>
      <c r="N39" s="3">
        <f t="shared" si="8"/>
        <v>0.24989513021504484</v>
      </c>
      <c r="O39" s="3">
        <f t="shared" si="9"/>
        <v>0.8912677071199544</v>
      </c>
      <c r="P39" s="3">
        <f t="shared" si="14"/>
        <v>51.06587803427534</v>
      </c>
      <c r="Q39" s="3">
        <f t="shared" si="10"/>
        <v>1.2748341146361077</v>
      </c>
      <c r="R39" s="3">
        <f t="shared" si="11"/>
        <v>73.04261434794594</v>
      </c>
    </row>
    <row r="40" spans="1:18" s="3" customFormat="1" ht="11.25">
      <c r="A40" s="1">
        <f t="shared" si="15"/>
        <v>41446</v>
      </c>
      <c r="B40" s="2">
        <f t="shared" si="18"/>
        <v>0.5347222222222219</v>
      </c>
      <c r="C40" s="3">
        <f t="shared" si="16"/>
        <v>34.96666666666667</v>
      </c>
      <c r="D40" s="3">
        <f t="shared" si="0"/>
        <v>0.6102834617806839</v>
      </c>
      <c r="E40" s="3">
        <f t="shared" si="17"/>
        <v>138.4</v>
      </c>
      <c r="F40" s="4">
        <f t="shared" si="1"/>
        <v>2.4155356847601523</v>
      </c>
      <c r="G40" s="5">
        <f t="shared" si="13"/>
        <v>172</v>
      </c>
      <c r="H40" s="7">
        <f t="shared" si="2"/>
        <v>12.833333333333325</v>
      </c>
      <c r="I40" s="3">
        <f t="shared" si="3"/>
        <v>2.9436292808978335</v>
      </c>
      <c r="J40" s="3">
        <f t="shared" si="4"/>
        <v>0.40931542032971796</v>
      </c>
      <c r="K40" s="3">
        <f t="shared" si="5"/>
        <v>23.452046074516133</v>
      </c>
      <c r="L40" s="3">
        <f t="shared" si="6"/>
        <v>-0.005795605202122682</v>
      </c>
      <c r="M40" s="3">
        <f t="shared" si="7"/>
        <v>-0.3320637178056941</v>
      </c>
      <c r="N40" s="3">
        <f t="shared" si="8"/>
        <v>0.27171174586497365</v>
      </c>
      <c r="O40" s="3">
        <f t="shared" si="9"/>
        <v>0.9386423317054327</v>
      </c>
      <c r="P40" s="3">
        <f t="shared" si="14"/>
        <v>53.78024407903995</v>
      </c>
      <c r="Q40" s="3">
        <f t="shared" si="10"/>
        <v>1.2606626502284675</v>
      </c>
      <c r="R40" s="3">
        <f t="shared" si="11"/>
        <v>72.23064924786829</v>
      </c>
    </row>
    <row r="41" spans="1:18" s="3" customFormat="1" ht="11.25">
      <c r="A41" s="1">
        <f t="shared" si="15"/>
        <v>41446</v>
      </c>
      <c r="B41" s="2">
        <f>B40+"0:05:00"</f>
        <v>0.5381944444444441</v>
      </c>
      <c r="C41" s="3">
        <f t="shared" si="16"/>
        <v>34.96666666666667</v>
      </c>
      <c r="D41" s="3">
        <f t="shared" si="0"/>
        <v>0.6102834617806839</v>
      </c>
      <c r="E41" s="3">
        <f t="shared" si="17"/>
        <v>138.4</v>
      </c>
      <c r="F41" s="4">
        <f t="shared" si="1"/>
        <v>2.4155356847601523</v>
      </c>
      <c r="G41" s="5">
        <f t="shared" si="13"/>
        <v>172</v>
      </c>
      <c r="H41" s="7">
        <f t="shared" si="2"/>
        <v>12.916666666666657</v>
      </c>
      <c r="I41" s="3">
        <f t="shared" si="3"/>
        <v>2.9436292808978335</v>
      </c>
      <c r="J41" s="3">
        <f t="shared" si="4"/>
        <v>0.40931542032971796</v>
      </c>
      <c r="K41" s="3">
        <f t="shared" si="5"/>
        <v>23.452046074516133</v>
      </c>
      <c r="L41" s="3">
        <f t="shared" si="6"/>
        <v>-0.005795605202122682</v>
      </c>
      <c r="M41" s="3">
        <f t="shared" si="7"/>
        <v>-0.3320637178056941</v>
      </c>
      <c r="N41" s="3">
        <f t="shared" si="8"/>
        <v>0.29352836151490247</v>
      </c>
      <c r="O41" s="3">
        <f t="shared" si="9"/>
        <v>0.9823324643640331</v>
      </c>
      <c r="P41" s="3">
        <f t="shared" si="14"/>
        <v>56.28350428674444</v>
      </c>
      <c r="Q41" s="3">
        <f t="shared" si="10"/>
        <v>1.2460100038585813</v>
      </c>
      <c r="R41" s="3">
        <f t="shared" si="11"/>
        <v>71.39111445217613</v>
      </c>
    </row>
    <row r="42" spans="1:18" s="3" customFormat="1" ht="11.25">
      <c r="A42" s="1">
        <f t="shared" si="15"/>
        <v>41446</v>
      </c>
      <c r="B42" s="2">
        <f>B41+"0:05:00"</f>
        <v>0.5416666666666663</v>
      </c>
      <c r="C42" s="3">
        <f t="shared" si="16"/>
        <v>34.96666666666667</v>
      </c>
      <c r="D42" s="3">
        <f t="shared" si="0"/>
        <v>0.6102834617806839</v>
      </c>
      <c r="E42" s="3">
        <f t="shared" si="17"/>
        <v>138.4</v>
      </c>
      <c r="F42" s="4">
        <f t="shared" si="1"/>
        <v>2.4155356847601523</v>
      </c>
      <c r="G42" s="5">
        <f t="shared" si="13"/>
        <v>172</v>
      </c>
      <c r="H42" s="7">
        <f t="shared" si="2"/>
        <v>12.999999999999991</v>
      </c>
      <c r="I42" s="3">
        <f t="shared" si="3"/>
        <v>2.9436292808978335</v>
      </c>
      <c r="J42" s="3">
        <f t="shared" si="4"/>
        <v>0.40931542032971796</v>
      </c>
      <c r="K42" s="3">
        <f t="shared" si="5"/>
        <v>23.452046074516133</v>
      </c>
      <c r="L42" s="3">
        <f t="shared" si="6"/>
        <v>-0.005795605202122682</v>
      </c>
      <c r="M42" s="3">
        <f t="shared" si="7"/>
        <v>-0.3320637178056941</v>
      </c>
      <c r="N42" s="3">
        <f t="shared" si="8"/>
        <v>0.3153449771648317</v>
      </c>
      <c r="O42" s="3">
        <f t="shared" si="9"/>
        <v>1.0227166897515207</v>
      </c>
      <c r="P42" s="3">
        <f t="shared" si="14"/>
        <v>58.59734996035255</v>
      </c>
      <c r="Q42" s="3">
        <f t="shared" si="10"/>
        <v>1.2309400259132826</v>
      </c>
      <c r="R42" s="3">
        <f t="shared" si="11"/>
        <v>70.52766831855529</v>
      </c>
    </row>
    <row r="43" spans="1:18" s="3" customFormat="1" ht="11.25">
      <c r="A43" s="1">
        <f t="shared" si="15"/>
        <v>41446</v>
      </c>
      <c r="B43" s="2">
        <f aca="true" t="shared" si="19" ref="B43:B51">B42+"0:05:00"</f>
        <v>0.5451388888888885</v>
      </c>
      <c r="C43" s="3">
        <f t="shared" si="16"/>
        <v>34.96666666666667</v>
      </c>
      <c r="D43" s="3">
        <f t="shared" si="0"/>
        <v>0.6102834617806839</v>
      </c>
      <c r="E43" s="3">
        <f t="shared" si="17"/>
        <v>138.4</v>
      </c>
      <c r="F43" s="4">
        <f t="shared" si="1"/>
        <v>2.4155356847601523</v>
      </c>
      <c r="G43" s="5">
        <f t="shared" si="13"/>
        <v>172</v>
      </c>
      <c r="H43" s="7">
        <f t="shared" si="2"/>
        <v>13.083333333333325</v>
      </c>
      <c r="I43" s="3">
        <f t="shared" si="3"/>
        <v>2.9436292808978335</v>
      </c>
      <c r="J43" s="3">
        <f t="shared" si="4"/>
        <v>0.40931542032971796</v>
      </c>
      <c r="K43" s="3">
        <f t="shared" si="5"/>
        <v>23.452046074516133</v>
      </c>
      <c r="L43" s="3">
        <f t="shared" si="6"/>
        <v>-0.005795605202122682</v>
      </c>
      <c r="M43" s="3">
        <f t="shared" si="7"/>
        <v>-0.3320637178056941</v>
      </c>
      <c r="N43" s="3">
        <f t="shared" si="8"/>
        <v>0.33716159281476094</v>
      </c>
      <c r="O43" s="3">
        <f t="shared" si="9"/>
        <v>1.0601422096378386</v>
      </c>
      <c r="P43" s="3">
        <f t="shared" si="14"/>
        <v>60.74167429592149</v>
      </c>
      <c r="Q43" s="3">
        <f t="shared" si="10"/>
        <v>1.2155074924094562</v>
      </c>
      <c r="R43" s="3">
        <f t="shared" si="11"/>
        <v>69.64344928159178</v>
      </c>
    </row>
    <row r="44" spans="1:18" s="3" customFormat="1" ht="11.25">
      <c r="A44" s="1">
        <f t="shared" si="15"/>
        <v>41446</v>
      </c>
      <c r="B44" s="2">
        <f t="shared" si="19"/>
        <v>0.5486111111111107</v>
      </c>
      <c r="C44" s="3">
        <f t="shared" si="16"/>
        <v>34.96666666666667</v>
      </c>
      <c r="D44" s="3">
        <f t="shared" si="0"/>
        <v>0.6102834617806839</v>
      </c>
      <c r="E44" s="3">
        <f t="shared" si="17"/>
        <v>138.4</v>
      </c>
      <c r="F44" s="4">
        <f t="shared" si="1"/>
        <v>2.4155356847601523</v>
      </c>
      <c r="G44" s="5">
        <f t="shared" si="13"/>
        <v>172</v>
      </c>
      <c r="H44" s="7">
        <f t="shared" si="2"/>
        <v>13.166666666666657</v>
      </c>
      <c r="I44" s="3">
        <f t="shared" si="3"/>
        <v>2.9436292808978335</v>
      </c>
      <c r="J44" s="3">
        <f t="shared" si="4"/>
        <v>0.40931542032971796</v>
      </c>
      <c r="K44" s="3">
        <f t="shared" si="5"/>
        <v>23.452046074516133</v>
      </c>
      <c r="L44" s="3">
        <f t="shared" si="6"/>
        <v>-0.005795605202122682</v>
      </c>
      <c r="M44" s="3">
        <f t="shared" si="7"/>
        <v>-0.3320637178056941</v>
      </c>
      <c r="N44" s="3">
        <f t="shared" si="8"/>
        <v>0.3589782084646898</v>
      </c>
      <c r="O44" s="3">
        <f t="shared" si="9"/>
        <v>1.0949230566671824</v>
      </c>
      <c r="P44" s="3">
        <f t="shared" si="14"/>
        <v>62.73447003859302</v>
      </c>
      <c r="Q44" s="3">
        <f t="shared" si="10"/>
        <v>1.19975936701779</v>
      </c>
      <c r="R44" s="3">
        <f t="shared" si="11"/>
        <v>68.74114816140651</v>
      </c>
    </row>
    <row r="45" spans="1:18" s="3" customFormat="1" ht="11.25">
      <c r="A45" s="1">
        <f t="shared" si="15"/>
        <v>41446</v>
      </c>
      <c r="B45" s="2">
        <f t="shared" si="19"/>
        <v>0.5520833333333329</v>
      </c>
      <c r="C45" s="3">
        <f t="shared" si="16"/>
        <v>34.96666666666667</v>
      </c>
      <c r="D45" s="3">
        <f t="shared" si="0"/>
        <v>0.6102834617806839</v>
      </c>
      <c r="E45" s="3">
        <f t="shared" si="17"/>
        <v>138.4</v>
      </c>
      <c r="F45" s="4">
        <f t="shared" si="1"/>
        <v>2.4155356847601523</v>
      </c>
      <c r="G45" s="5">
        <f t="shared" si="13"/>
        <v>172</v>
      </c>
      <c r="H45" s="7">
        <f t="shared" si="2"/>
        <v>13.24999999999999</v>
      </c>
      <c r="I45" s="3">
        <f t="shared" si="3"/>
        <v>2.9436292808978335</v>
      </c>
      <c r="J45" s="3">
        <f t="shared" si="4"/>
        <v>0.40931542032971796</v>
      </c>
      <c r="K45" s="3">
        <f t="shared" si="5"/>
        <v>23.452046074516133</v>
      </c>
      <c r="L45" s="3">
        <f t="shared" si="6"/>
        <v>-0.005795605202122682</v>
      </c>
      <c r="M45" s="3">
        <f t="shared" si="7"/>
        <v>-0.3320637178056941</v>
      </c>
      <c r="N45" s="3">
        <f t="shared" si="8"/>
        <v>0.3807948241146186</v>
      </c>
      <c r="O45" s="3">
        <f t="shared" si="9"/>
        <v>1.1273406177728</v>
      </c>
      <c r="P45" s="3">
        <f t="shared" si="14"/>
        <v>64.59185947205236</v>
      </c>
      <c r="Q45" s="3">
        <f t="shared" si="10"/>
        <v>1.1837359439795156</v>
      </c>
      <c r="R45" s="3">
        <f t="shared" si="11"/>
        <v>67.8230736479607</v>
      </c>
    </row>
    <row r="46" spans="1:18" s="3" customFormat="1" ht="11.25">
      <c r="A46" s="1">
        <f t="shared" si="15"/>
        <v>41446</v>
      </c>
      <c r="B46" s="2">
        <f t="shared" si="19"/>
        <v>0.5555555555555551</v>
      </c>
      <c r="C46" s="3">
        <f t="shared" si="16"/>
        <v>34.96666666666667</v>
      </c>
      <c r="D46" s="3">
        <f t="shared" si="0"/>
        <v>0.6102834617806839</v>
      </c>
      <c r="E46" s="3">
        <f t="shared" si="17"/>
        <v>138.4</v>
      </c>
      <c r="F46" s="4">
        <f t="shared" si="1"/>
        <v>2.4155356847601523</v>
      </c>
      <c r="G46" s="5">
        <f t="shared" si="13"/>
        <v>172</v>
      </c>
      <c r="H46" s="7">
        <f t="shared" si="2"/>
        <v>13.333333333333323</v>
      </c>
      <c r="I46" s="3">
        <f t="shared" si="3"/>
        <v>2.9436292808978335</v>
      </c>
      <c r="J46" s="3">
        <f t="shared" si="4"/>
        <v>0.40931542032971796</v>
      </c>
      <c r="K46" s="3">
        <f t="shared" si="5"/>
        <v>23.452046074516133</v>
      </c>
      <c r="L46" s="3">
        <f t="shared" si="6"/>
        <v>-0.005795605202122682</v>
      </c>
      <c r="M46" s="3">
        <f t="shared" si="7"/>
        <v>-0.3320637178056941</v>
      </c>
      <c r="N46" s="3">
        <f t="shared" si="8"/>
        <v>0.4026114397645479</v>
      </c>
      <c r="O46" s="3">
        <f t="shared" si="9"/>
        <v>1.1576454771608766</v>
      </c>
      <c r="P46" s="3">
        <f t="shared" si="14"/>
        <v>66.32820001372657</v>
      </c>
      <c r="Q46" s="3">
        <f t="shared" si="10"/>
        <v>1.1674718533618629</v>
      </c>
      <c r="R46" s="3">
        <f t="shared" si="11"/>
        <v>66.89120989795087</v>
      </c>
    </row>
    <row r="47" spans="1:18" s="3" customFormat="1" ht="11.25">
      <c r="A47" s="1">
        <f t="shared" si="15"/>
        <v>41446</v>
      </c>
      <c r="B47" s="2">
        <f t="shared" si="19"/>
        <v>0.5590277777777773</v>
      </c>
      <c r="C47" s="3">
        <f t="shared" si="16"/>
        <v>34.96666666666667</v>
      </c>
      <c r="D47" s="3">
        <f t="shared" si="0"/>
        <v>0.6102834617806839</v>
      </c>
      <c r="E47" s="3">
        <f t="shared" si="17"/>
        <v>138.4</v>
      </c>
      <c r="F47" s="4">
        <f t="shared" si="1"/>
        <v>2.4155356847601523</v>
      </c>
      <c r="G47" s="5">
        <f t="shared" si="13"/>
        <v>172</v>
      </c>
      <c r="H47" s="7">
        <f t="shared" si="2"/>
        <v>13.416666666666657</v>
      </c>
      <c r="I47" s="3">
        <f t="shared" si="3"/>
        <v>2.9436292808978335</v>
      </c>
      <c r="J47" s="3">
        <f t="shared" si="4"/>
        <v>0.40931542032971796</v>
      </c>
      <c r="K47" s="3">
        <f t="shared" si="5"/>
        <v>23.452046074516133</v>
      </c>
      <c r="L47" s="3">
        <f t="shared" si="6"/>
        <v>-0.005795605202122682</v>
      </c>
      <c r="M47" s="3">
        <f t="shared" si="7"/>
        <v>-0.3320637178056941</v>
      </c>
      <c r="N47" s="3">
        <f t="shared" si="8"/>
        <v>0.42442805541447715</v>
      </c>
      <c r="O47" s="3">
        <f t="shared" si="9"/>
        <v>1.1860599254140496</v>
      </c>
      <c r="P47" s="3">
        <f t="shared" si="14"/>
        <v>67.95622797582625</v>
      </c>
      <c r="Q47" s="3">
        <f t="shared" si="10"/>
        <v>1.1509969286289343</v>
      </c>
      <c r="R47" s="3">
        <f t="shared" si="11"/>
        <v>65.94726624295836</v>
      </c>
    </row>
    <row r="48" spans="1:18" s="3" customFormat="1" ht="11.25">
      <c r="A48" s="1">
        <f t="shared" si="15"/>
        <v>41446</v>
      </c>
      <c r="B48" s="2">
        <f t="shared" si="19"/>
        <v>0.5624999999999996</v>
      </c>
      <c r="C48" s="3">
        <f t="shared" si="16"/>
        <v>34.96666666666667</v>
      </c>
      <c r="D48" s="3">
        <f t="shared" si="0"/>
        <v>0.6102834617806839</v>
      </c>
      <c r="E48" s="3">
        <f t="shared" si="17"/>
        <v>138.4</v>
      </c>
      <c r="F48" s="4">
        <f t="shared" si="1"/>
        <v>2.4155356847601523</v>
      </c>
      <c r="G48" s="5">
        <f t="shared" si="13"/>
        <v>172</v>
      </c>
      <c r="H48" s="7">
        <f t="shared" si="2"/>
        <v>13.49999999999999</v>
      </c>
      <c r="I48" s="3">
        <f t="shared" si="3"/>
        <v>2.9436292808978335</v>
      </c>
      <c r="J48" s="3">
        <f t="shared" si="4"/>
        <v>0.40931542032971796</v>
      </c>
      <c r="K48" s="3">
        <f t="shared" si="5"/>
        <v>23.452046074516133</v>
      </c>
      <c r="L48" s="3">
        <f t="shared" si="6"/>
        <v>-0.005795605202122682</v>
      </c>
      <c r="M48" s="3">
        <f t="shared" si="7"/>
        <v>-0.3320637178056941</v>
      </c>
      <c r="N48" s="3">
        <f t="shared" si="8"/>
        <v>0.44624467106440596</v>
      </c>
      <c r="O48" s="3">
        <f t="shared" si="9"/>
        <v>1.2127807213600437</v>
      </c>
      <c r="P48" s="3">
        <f t="shared" si="14"/>
        <v>69.48721680876199</v>
      </c>
      <c r="Q48" s="3">
        <f t="shared" si="10"/>
        <v>1.1343369461738986</v>
      </c>
      <c r="R48" s="3">
        <f t="shared" si="11"/>
        <v>64.99271956152282</v>
      </c>
    </row>
    <row r="49" spans="1:18" s="3" customFormat="1" ht="11.25">
      <c r="A49" s="1">
        <f t="shared" si="15"/>
        <v>41446</v>
      </c>
      <c r="B49" s="2">
        <f t="shared" si="19"/>
        <v>0.5659722222222218</v>
      </c>
      <c r="C49" s="3">
        <f t="shared" si="16"/>
        <v>34.96666666666667</v>
      </c>
      <c r="D49" s="3">
        <f t="shared" si="0"/>
        <v>0.6102834617806839</v>
      </c>
      <c r="E49" s="3">
        <f t="shared" si="17"/>
        <v>138.4</v>
      </c>
      <c r="F49" s="4">
        <f t="shared" si="1"/>
        <v>2.4155356847601523</v>
      </c>
      <c r="G49" s="5">
        <f t="shared" si="13"/>
        <v>172</v>
      </c>
      <c r="H49" s="7">
        <f t="shared" si="2"/>
        <v>13.583333333333321</v>
      </c>
      <c r="I49" s="3">
        <f t="shared" si="3"/>
        <v>2.9436292808978335</v>
      </c>
      <c r="J49" s="3">
        <f t="shared" si="4"/>
        <v>0.40931542032971796</v>
      </c>
      <c r="K49" s="3">
        <f t="shared" si="5"/>
        <v>23.452046074516133</v>
      </c>
      <c r="L49" s="3">
        <f t="shared" si="6"/>
        <v>-0.005795605202122682</v>
      </c>
      <c r="M49" s="3">
        <f t="shared" si="7"/>
        <v>-0.3320637178056941</v>
      </c>
      <c r="N49" s="3">
        <f t="shared" si="8"/>
        <v>0.4680612867143347</v>
      </c>
      <c r="O49" s="3">
        <f t="shared" si="9"/>
        <v>1.2379818573491648</v>
      </c>
      <c r="P49" s="3">
        <f t="shared" si="14"/>
        <v>70.93113553987388</v>
      </c>
      <c r="Q49" s="3">
        <f t="shared" si="10"/>
        <v>1.117514250720184</v>
      </c>
      <c r="R49" s="3">
        <f t="shared" si="11"/>
        <v>64.02885011199106</v>
      </c>
    </row>
    <row r="50" spans="1:18" s="3" customFormat="1" ht="11.25">
      <c r="A50" s="1">
        <f t="shared" si="15"/>
        <v>41446</v>
      </c>
      <c r="B50" s="2">
        <f t="shared" si="19"/>
        <v>0.569444444444444</v>
      </c>
      <c r="C50" s="3">
        <f t="shared" si="16"/>
        <v>34.96666666666667</v>
      </c>
      <c r="D50" s="3">
        <f t="shared" si="0"/>
        <v>0.6102834617806839</v>
      </c>
      <c r="E50" s="3">
        <f t="shared" si="17"/>
        <v>138.4</v>
      </c>
      <c r="F50" s="4">
        <f t="shared" si="1"/>
        <v>2.4155356847601523</v>
      </c>
      <c r="G50" s="5">
        <f t="shared" si="13"/>
        <v>172</v>
      </c>
      <c r="H50" s="7">
        <f t="shared" si="2"/>
        <v>13.666666666666655</v>
      </c>
      <c r="I50" s="3">
        <f t="shared" si="3"/>
        <v>2.9436292808978335</v>
      </c>
      <c r="J50" s="3">
        <f t="shared" si="4"/>
        <v>0.40931542032971796</v>
      </c>
      <c r="K50" s="3">
        <f t="shared" si="5"/>
        <v>23.452046074516133</v>
      </c>
      <c r="L50" s="3">
        <f t="shared" si="6"/>
        <v>-0.005795605202122682</v>
      </c>
      <c r="M50" s="3">
        <f t="shared" si="7"/>
        <v>-0.3320637178056941</v>
      </c>
      <c r="N50" s="3">
        <f t="shared" si="8"/>
        <v>0.48987790236426404</v>
      </c>
      <c r="O50" s="3">
        <f t="shared" si="9"/>
        <v>1.2618171868158632</v>
      </c>
      <c r="P50" s="3">
        <f t="shared" si="14"/>
        <v>72.2967993216195</v>
      </c>
      <c r="Q50" s="3">
        <f t="shared" si="10"/>
        <v>1.1005482816440484</v>
      </c>
      <c r="R50" s="3">
        <f t="shared" si="11"/>
        <v>63.05677168857902</v>
      </c>
    </row>
    <row r="51" spans="1:18" s="3" customFormat="1" ht="11.25">
      <c r="A51" s="1">
        <f t="shared" si="15"/>
        <v>41446</v>
      </c>
      <c r="B51" s="2">
        <f t="shared" si="19"/>
        <v>0.5729166666666662</v>
      </c>
      <c r="C51" s="3">
        <f t="shared" si="16"/>
        <v>34.96666666666667</v>
      </c>
      <c r="D51" s="3">
        <f t="shared" si="0"/>
        <v>0.6102834617806839</v>
      </c>
      <c r="E51" s="3">
        <f t="shared" si="17"/>
        <v>138.4</v>
      </c>
      <c r="F51" s="4">
        <f t="shared" si="1"/>
        <v>2.4155356847601523</v>
      </c>
      <c r="G51" s="5">
        <f t="shared" si="13"/>
        <v>172</v>
      </c>
      <c r="H51" s="7">
        <f t="shared" si="2"/>
        <v>13.74999999999999</v>
      </c>
      <c r="I51" s="3">
        <f t="shared" si="3"/>
        <v>2.9436292808978335</v>
      </c>
      <c r="J51" s="3">
        <f t="shared" si="4"/>
        <v>0.40931542032971796</v>
      </c>
      <c r="K51" s="3">
        <f t="shared" si="5"/>
        <v>23.452046074516133</v>
      </c>
      <c r="L51" s="3">
        <f t="shared" si="6"/>
        <v>-0.005795605202122682</v>
      </c>
      <c r="M51" s="3">
        <f t="shared" si="7"/>
        <v>-0.3320637178056941</v>
      </c>
      <c r="N51" s="3">
        <f t="shared" si="8"/>
        <v>0.5116945180141934</v>
      </c>
      <c r="O51" s="3">
        <f t="shared" si="9"/>
        <v>1.2844228422403252</v>
      </c>
      <c r="P51" s="3">
        <f t="shared" si="14"/>
        <v>73.5920079705682</v>
      </c>
      <c r="Q51" s="3">
        <f t="shared" si="10"/>
        <v>1.0834560147421581</v>
      </c>
      <c r="R51" s="3">
        <f t="shared" si="11"/>
        <v>62.07745693278956</v>
      </c>
    </row>
    <row r="52" spans="1:18" s="3" customFormat="1" ht="11.25">
      <c r="A52" s="1">
        <f t="shared" si="15"/>
        <v>41446</v>
      </c>
      <c r="B52" s="2">
        <f>B51+"0:15:00"</f>
        <v>0.5833333333333328</v>
      </c>
      <c r="C52" s="3">
        <f t="shared" si="16"/>
        <v>34.96666666666667</v>
      </c>
      <c r="D52" s="3">
        <f t="shared" si="0"/>
        <v>0.6102834617806839</v>
      </c>
      <c r="E52" s="3">
        <f t="shared" si="17"/>
        <v>138.4</v>
      </c>
      <c r="F52" s="4">
        <f t="shared" si="1"/>
        <v>2.4155356847601523</v>
      </c>
      <c r="G52" s="5">
        <f t="shared" si="13"/>
        <v>172</v>
      </c>
      <c r="H52" s="7">
        <f t="shared" si="2"/>
        <v>13.999999999999988</v>
      </c>
      <c r="I52" s="3">
        <f t="shared" si="3"/>
        <v>2.9436292808978335</v>
      </c>
      <c r="J52" s="3">
        <f t="shared" si="4"/>
        <v>0.40931542032971796</v>
      </c>
      <c r="K52" s="3">
        <f t="shared" si="5"/>
        <v>23.452046074516133</v>
      </c>
      <c r="L52" s="3">
        <f t="shared" si="6"/>
        <v>-0.005795605202122682</v>
      </c>
      <c r="M52" s="3">
        <f t="shared" si="7"/>
        <v>-0.3320637178056941</v>
      </c>
      <c r="N52" s="3">
        <f t="shared" si="8"/>
        <v>0.5771443649639802</v>
      </c>
      <c r="O52" s="3">
        <f t="shared" si="9"/>
        <v>1.3460013575019532</v>
      </c>
      <c r="P52" s="3">
        <f t="shared" si="14"/>
        <v>77.12019700374141</v>
      </c>
      <c r="Q52" s="3">
        <f t="shared" si="10"/>
        <v>1.0315616011725404</v>
      </c>
      <c r="R52" s="3">
        <f t="shared" si="11"/>
        <v>59.10412605494403</v>
      </c>
    </row>
    <row r="53" spans="1:18" s="3" customFormat="1" ht="11.25">
      <c r="A53" s="1">
        <f t="shared" si="15"/>
        <v>41446</v>
      </c>
      <c r="B53" s="2">
        <f>B52+"0:15:00"</f>
        <v>0.5937499999999994</v>
      </c>
      <c r="C53" s="3">
        <f t="shared" si="16"/>
        <v>34.96666666666667</v>
      </c>
      <c r="D53" s="3">
        <f t="shared" si="0"/>
        <v>0.6102834617806839</v>
      </c>
      <c r="E53" s="3">
        <f t="shared" si="17"/>
        <v>138.4</v>
      </c>
      <c r="F53" s="4">
        <f t="shared" si="1"/>
        <v>2.4155356847601523</v>
      </c>
      <c r="G53" s="5">
        <f t="shared" si="13"/>
        <v>172</v>
      </c>
      <c r="H53" s="7">
        <f t="shared" si="2"/>
        <v>14.249999999999986</v>
      </c>
      <c r="I53" s="3">
        <f t="shared" si="3"/>
        <v>2.9436292808978335</v>
      </c>
      <c r="J53" s="3">
        <f t="shared" si="4"/>
        <v>0.40931542032971796</v>
      </c>
      <c r="K53" s="3">
        <f t="shared" si="5"/>
        <v>23.452046074516133</v>
      </c>
      <c r="L53" s="3">
        <f t="shared" si="6"/>
        <v>-0.005795605202122682</v>
      </c>
      <c r="M53" s="3">
        <f t="shared" si="7"/>
        <v>-0.3320637178056941</v>
      </c>
      <c r="N53" s="3">
        <f t="shared" si="8"/>
        <v>0.6425942119137671</v>
      </c>
      <c r="O53" s="3">
        <f t="shared" si="9"/>
        <v>1.4001241518245024</v>
      </c>
      <c r="P53" s="3">
        <f t="shared" si="14"/>
        <v>80.2212046938781</v>
      </c>
      <c r="Q53" s="3">
        <f t="shared" si="10"/>
        <v>0.9789722979358946</v>
      </c>
      <c r="R53" s="3">
        <f t="shared" si="11"/>
        <v>56.09098093195055</v>
      </c>
    </row>
    <row r="54" spans="1:18" s="3" customFormat="1" ht="11.25">
      <c r="A54" s="1">
        <f t="shared" si="15"/>
        <v>41446</v>
      </c>
      <c r="B54" s="2">
        <f>B53+"0:15:00"</f>
        <v>0.6041666666666661</v>
      </c>
      <c r="C54" s="3">
        <f t="shared" si="16"/>
        <v>34.96666666666667</v>
      </c>
      <c r="D54" s="3">
        <f t="shared" si="0"/>
        <v>0.6102834617806839</v>
      </c>
      <c r="E54" s="3">
        <f t="shared" si="17"/>
        <v>138.4</v>
      </c>
      <c r="F54" s="4">
        <f t="shared" si="1"/>
        <v>2.4155356847601523</v>
      </c>
      <c r="G54" s="5">
        <f t="shared" si="13"/>
        <v>172</v>
      </c>
      <c r="H54" s="7">
        <f t="shared" si="2"/>
        <v>14.499999999999986</v>
      </c>
      <c r="I54" s="3">
        <f t="shared" si="3"/>
        <v>2.9436292808978335</v>
      </c>
      <c r="J54" s="3">
        <f t="shared" si="4"/>
        <v>0.40931542032971796</v>
      </c>
      <c r="K54" s="3">
        <f t="shared" si="5"/>
        <v>23.452046074516133</v>
      </c>
      <c r="L54" s="3">
        <f t="shared" si="6"/>
        <v>-0.005795605202122682</v>
      </c>
      <c r="M54" s="3">
        <f t="shared" si="7"/>
        <v>-0.3320637178056941</v>
      </c>
      <c r="N54" s="3">
        <f t="shared" si="8"/>
        <v>0.7080440588635545</v>
      </c>
      <c r="O54" s="3">
        <f t="shared" si="9"/>
        <v>1.4486432938759335</v>
      </c>
      <c r="P54" s="3">
        <f t="shared" si="14"/>
        <v>83.00114675902081</v>
      </c>
      <c r="Q54" s="3">
        <f t="shared" si="10"/>
        <v>0.9259129828064083</v>
      </c>
      <c r="R54" s="3">
        <f t="shared" si="11"/>
        <v>53.05090611117636</v>
      </c>
    </row>
    <row r="55" spans="1:18" s="3" customFormat="1" ht="11.25">
      <c r="A55" s="1">
        <f t="shared" si="15"/>
        <v>41446</v>
      </c>
      <c r="B55" s="2">
        <f>B54+"0:15:00"</f>
        <v>0.6145833333333327</v>
      </c>
      <c r="C55" s="3">
        <f t="shared" si="16"/>
        <v>34.96666666666667</v>
      </c>
      <c r="D55" s="3">
        <f t="shared" si="0"/>
        <v>0.6102834617806839</v>
      </c>
      <c r="E55" s="3">
        <f t="shared" si="17"/>
        <v>138.4</v>
      </c>
      <c r="F55" s="4">
        <f t="shared" si="1"/>
        <v>2.4155356847601523</v>
      </c>
      <c r="G55" s="5">
        <f t="shared" si="13"/>
        <v>172</v>
      </c>
      <c r="H55" s="7">
        <f t="shared" si="2"/>
        <v>14.749999999999986</v>
      </c>
      <c r="I55" s="3">
        <f t="shared" si="3"/>
        <v>2.9436292808978335</v>
      </c>
      <c r="J55" s="3">
        <f t="shared" si="4"/>
        <v>0.40931542032971796</v>
      </c>
      <c r="K55" s="3">
        <f t="shared" si="5"/>
        <v>23.452046074516133</v>
      </c>
      <c r="L55" s="3">
        <f t="shared" si="6"/>
        <v>-0.005795605202122682</v>
      </c>
      <c r="M55" s="3">
        <f t="shared" si="7"/>
        <v>-0.3320637178056941</v>
      </c>
      <c r="N55" s="3">
        <f t="shared" si="8"/>
        <v>0.7734939058133419</v>
      </c>
      <c r="O55" s="3">
        <f t="shared" si="9"/>
        <v>1.492901399926322</v>
      </c>
      <c r="P55" s="3">
        <f t="shared" si="14"/>
        <v>85.53694944495048</v>
      </c>
      <c r="Q55" s="3">
        <f t="shared" si="10"/>
        <v>0.87254855580644</v>
      </c>
      <c r="R55" s="3">
        <f t="shared" si="11"/>
        <v>49.993349667944194</v>
      </c>
    </row>
    <row r="56" spans="1:18" s="3" customFormat="1" ht="11.25">
      <c r="A56" s="1">
        <f t="shared" si="15"/>
        <v>41446</v>
      </c>
      <c r="B56" s="2">
        <f>B55+"0:15:00"</f>
        <v>0.6249999999999993</v>
      </c>
      <c r="C56" s="3">
        <f t="shared" si="16"/>
        <v>34.96666666666667</v>
      </c>
      <c r="D56" s="3">
        <f t="shared" si="0"/>
        <v>0.6102834617806839</v>
      </c>
      <c r="E56" s="3">
        <f t="shared" si="17"/>
        <v>138.4</v>
      </c>
      <c r="F56" s="4">
        <f t="shared" si="1"/>
        <v>2.4155356847601523</v>
      </c>
      <c r="G56" s="5">
        <f t="shared" si="13"/>
        <v>172</v>
      </c>
      <c r="H56" s="7">
        <f t="shared" si="2"/>
        <v>14.999999999999984</v>
      </c>
      <c r="I56" s="3">
        <f t="shared" si="3"/>
        <v>2.9436292808978335</v>
      </c>
      <c r="J56" s="3">
        <f t="shared" si="4"/>
        <v>0.40931542032971796</v>
      </c>
      <c r="K56" s="3">
        <f t="shared" si="5"/>
        <v>23.452046074516133</v>
      </c>
      <c r="L56" s="3">
        <f t="shared" si="6"/>
        <v>-0.005795605202122682</v>
      </c>
      <c r="M56" s="3">
        <f t="shared" si="7"/>
        <v>-0.3320637178056941</v>
      </c>
      <c r="N56" s="3">
        <f t="shared" si="8"/>
        <v>0.8389437527631287</v>
      </c>
      <c r="O56" s="3">
        <f t="shared" si="9"/>
        <v>1.5338931834085985</v>
      </c>
      <c r="P56" s="3">
        <f t="shared" si="14"/>
        <v>87.885605633199</v>
      </c>
      <c r="Q56" s="3">
        <f t="shared" si="10"/>
        <v>0.819004696092621</v>
      </c>
      <c r="R56" s="3">
        <f t="shared" si="11"/>
        <v>46.925512487501805</v>
      </c>
    </row>
    <row r="57" spans="1:18" s="3" customFormat="1" ht="11.25">
      <c r="A57" s="1">
        <f t="shared" si="15"/>
        <v>41446</v>
      </c>
      <c r="B57" s="2">
        <f aca="true" t="shared" si="20" ref="B57:B73">B56+"0:30:00"</f>
        <v>0.6458333333333327</v>
      </c>
      <c r="C57" s="3">
        <f t="shared" si="16"/>
        <v>34.96666666666667</v>
      </c>
      <c r="D57" s="3">
        <f t="shared" si="0"/>
        <v>0.6102834617806839</v>
      </c>
      <c r="E57" s="3">
        <f t="shared" si="17"/>
        <v>138.4</v>
      </c>
      <c r="F57" s="4">
        <f t="shared" si="1"/>
        <v>2.4155356847601523</v>
      </c>
      <c r="G57" s="5">
        <f t="shared" si="13"/>
        <v>172</v>
      </c>
      <c r="H57" s="7">
        <f t="shared" si="2"/>
        <v>15.499999999999986</v>
      </c>
      <c r="I57" s="3">
        <f t="shared" si="3"/>
        <v>2.9436292808978335</v>
      </c>
      <c r="J57" s="3">
        <f t="shared" si="4"/>
        <v>0.40931542032971796</v>
      </c>
      <c r="K57" s="3">
        <f t="shared" si="5"/>
        <v>23.452046074516133</v>
      </c>
      <c r="L57" s="3">
        <f t="shared" si="6"/>
        <v>-0.005795605202122682</v>
      </c>
      <c r="M57" s="3">
        <f t="shared" si="7"/>
        <v>-0.3320637178056941</v>
      </c>
      <c r="N57" s="3">
        <f t="shared" si="8"/>
        <v>0.9698434466627038</v>
      </c>
      <c r="O57" s="3">
        <f t="shared" si="9"/>
        <v>-1.5326718661578245</v>
      </c>
      <c r="P57" s="3">
        <f t="shared" si="14"/>
        <v>92.18437069071688</v>
      </c>
      <c r="Q57" s="3">
        <f t="shared" si="10"/>
        <v>0.7117594831110593</v>
      </c>
      <c r="R57" s="3">
        <f t="shared" si="11"/>
        <v>40.7808144106767</v>
      </c>
    </row>
    <row r="58" spans="1:18" s="3" customFormat="1" ht="11.25">
      <c r="A58" s="1">
        <f t="shared" si="15"/>
        <v>41446</v>
      </c>
      <c r="B58" s="2">
        <f t="shared" si="20"/>
        <v>0.6666666666666661</v>
      </c>
      <c r="C58" s="3">
        <f t="shared" si="16"/>
        <v>34.96666666666667</v>
      </c>
      <c r="D58" s="3">
        <f t="shared" si="0"/>
        <v>0.6102834617806839</v>
      </c>
      <c r="E58" s="3">
        <f t="shared" si="17"/>
        <v>138.4</v>
      </c>
      <c r="F58" s="4">
        <f t="shared" si="1"/>
        <v>2.4155356847601523</v>
      </c>
      <c r="G58" s="5">
        <f t="shared" si="13"/>
        <v>172</v>
      </c>
      <c r="H58" s="7">
        <f t="shared" si="2"/>
        <v>15.999999999999986</v>
      </c>
      <c r="I58" s="3">
        <f t="shared" si="3"/>
        <v>2.9436292808978335</v>
      </c>
      <c r="J58" s="3">
        <f t="shared" si="4"/>
        <v>0.40931542032971796</v>
      </c>
      <c r="K58" s="3">
        <f t="shared" si="5"/>
        <v>23.452046074516133</v>
      </c>
      <c r="L58" s="3">
        <f t="shared" si="6"/>
        <v>-0.005795605202122682</v>
      </c>
      <c r="M58" s="3">
        <f t="shared" si="7"/>
        <v>-0.3320637178056941</v>
      </c>
      <c r="N58" s="3">
        <f t="shared" si="8"/>
        <v>1.1007431405622787</v>
      </c>
      <c r="O58" s="3">
        <f t="shared" si="9"/>
        <v>-1.4636077544743982</v>
      </c>
      <c r="P58" s="3">
        <f t="shared" si="14"/>
        <v>96.14145280599735</v>
      </c>
      <c r="Q58" s="3">
        <f t="shared" si="10"/>
        <v>0.6047961732654407</v>
      </c>
      <c r="R58" s="3">
        <f t="shared" si="11"/>
        <v>34.65226819377263</v>
      </c>
    </row>
    <row r="59" spans="1:18" s="3" customFormat="1" ht="11.25">
      <c r="A59" s="1">
        <f t="shared" si="15"/>
        <v>41446</v>
      </c>
      <c r="B59" s="2">
        <f t="shared" si="20"/>
        <v>0.6874999999999994</v>
      </c>
      <c r="C59" s="3">
        <f t="shared" si="16"/>
        <v>34.96666666666667</v>
      </c>
      <c r="D59" s="3">
        <f t="shared" si="0"/>
        <v>0.6102834617806839</v>
      </c>
      <c r="E59" s="3">
        <f t="shared" si="17"/>
        <v>138.4</v>
      </c>
      <c r="F59" s="4">
        <f t="shared" si="1"/>
        <v>2.4155356847601523</v>
      </c>
      <c r="G59" s="5">
        <f t="shared" si="13"/>
        <v>172</v>
      </c>
      <c r="H59" s="7">
        <f t="shared" si="2"/>
        <v>16.499999999999986</v>
      </c>
      <c r="I59" s="3">
        <f t="shared" si="3"/>
        <v>2.9436292808978335</v>
      </c>
      <c r="J59" s="3">
        <f t="shared" si="4"/>
        <v>0.40931542032971796</v>
      </c>
      <c r="K59" s="3">
        <f t="shared" si="5"/>
        <v>23.452046074516133</v>
      </c>
      <c r="L59" s="3">
        <f t="shared" si="6"/>
        <v>-0.005795605202122682</v>
      </c>
      <c r="M59" s="3">
        <f t="shared" si="7"/>
        <v>-0.3320637178056941</v>
      </c>
      <c r="N59" s="3">
        <f t="shared" si="8"/>
        <v>1.2316428344618535</v>
      </c>
      <c r="O59" s="3">
        <f t="shared" si="9"/>
        <v>-1.3977442278249206</v>
      </c>
      <c r="P59" s="3">
        <f t="shared" si="14"/>
        <v>99.91515490685984</v>
      </c>
      <c r="Q59" s="3">
        <f t="shared" si="10"/>
        <v>0.4985989174564374</v>
      </c>
      <c r="R59" s="3">
        <f t="shared" si="11"/>
        <v>28.56761364004557</v>
      </c>
    </row>
    <row r="60" spans="1:18" s="3" customFormat="1" ht="11.25">
      <c r="A60" s="1">
        <f t="shared" si="15"/>
        <v>41446</v>
      </c>
      <c r="B60" s="2">
        <f t="shared" si="20"/>
        <v>0.7083333333333328</v>
      </c>
      <c r="C60" s="3">
        <f t="shared" si="16"/>
        <v>34.96666666666667</v>
      </c>
      <c r="D60" s="3">
        <f t="shared" si="0"/>
        <v>0.6102834617806839</v>
      </c>
      <c r="E60" s="3">
        <f t="shared" si="17"/>
        <v>138.4</v>
      </c>
      <c r="F60" s="4">
        <f t="shared" si="1"/>
        <v>2.4155356847601523</v>
      </c>
      <c r="G60" s="5">
        <f t="shared" si="13"/>
        <v>172</v>
      </c>
      <c r="H60" s="7">
        <f t="shared" si="2"/>
        <v>16.999999999999986</v>
      </c>
      <c r="I60" s="3">
        <f t="shared" si="3"/>
        <v>2.9436292808978335</v>
      </c>
      <c r="J60" s="3">
        <f t="shared" si="4"/>
        <v>0.40931542032971796</v>
      </c>
      <c r="K60" s="3">
        <f t="shared" si="5"/>
        <v>23.452046074516133</v>
      </c>
      <c r="L60" s="3">
        <f t="shared" si="6"/>
        <v>-0.005795605202122682</v>
      </c>
      <c r="M60" s="3">
        <f t="shared" si="7"/>
        <v>-0.3320637178056941</v>
      </c>
      <c r="N60" s="3">
        <f t="shared" si="8"/>
        <v>1.362542528361428</v>
      </c>
      <c r="O60" s="3">
        <f t="shared" si="9"/>
        <v>-1.3331230030747898</v>
      </c>
      <c r="P60" s="3">
        <f t="shared" si="14"/>
        <v>103.61767835200867</v>
      </c>
      <c r="Q60" s="3">
        <f t="shared" si="10"/>
        <v>0.39360160118115867</v>
      </c>
      <c r="R60" s="3">
        <f t="shared" si="11"/>
        <v>22.551710557271832</v>
      </c>
    </row>
    <row r="61" spans="1:18" s="3" customFormat="1" ht="11.25">
      <c r="A61" s="1">
        <f t="shared" si="15"/>
        <v>41446</v>
      </c>
      <c r="B61" s="2">
        <f t="shared" si="20"/>
        <v>0.7291666666666662</v>
      </c>
      <c r="C61" s="3">
        <f t="shared" si="16"/>
        <v>34.96666666666667</v>
      </c>
      <c r="D61" s="3">
        <f t="shared" si="0"/>
        <v>0.6102834617806839</v>
      </c>
      <c r="E61" s="3">
        <f t="shared" si="17"/>
        <v>138.4</v>
      </c>
      <c r="F61" s="4">
        <f t="shared" si="1"/>
        <v>2.4155356847601523</v>
      </c>
      <c r="G61" s="5">
        <f t="shared" si="13"/>
        <v>172</v>
      </c>
      <c r="H61" s="7">
        <f t="shared" si="2"/>
        <v>17.49999999999999</v>
      </c>
      <c r="I61" s="3">
        <f t="shared" si="3"/>
        <v>2.9436292808978335</v>
      </c>
      <c r="J61" s="3">
        <f t="shared" si="4"/>
        <v>0.40931542032971796</v>
      </c>
      <c r="K61" s="3">
        <f t="shared" si="5"/>
        <v>23.452046074516133</v>
      </c>
      <c r="L61" s="3">
        <f t="shared" si="6"/>
        <v>-0.005795605202122682</v>
      </c>
      <c r="M61" s="3">
        <f t="shared" si="7"/>
        <v>-0.3320637178056941</v>
      </c>
      <c r="N61" s="3">
        <f t="shared" si="8"/>
        <v>1.4934422222610038</v>
      </c>
      <c r="O61" s="3">
        <f t="shared" si="9"/>
        <v>-1.2682273868965899</v>
      </c>
      <c r="P61" s="3">
        <f t="shared" si="14"/>
        <v>107.33592326792044</v>
      </c>
      <c r="Q61" s="3">
        <f t="shared" si="10"/>
        <v>0.2902368413356589</v>
      </c>
      <c r="R61" s="3">
        <f t="shared" si="11"/>
        <v>16.62934606774137</v>
      </c>
    </row>
    <row r="62" spans="1:18" s="3" customFormat="1" ht="11.25">
      <c r="A62" s="1">
        <f t="shared" si="15"/>
        <v>41446</v>
      </c>
      <c r="B62" s="2">
        <f t="shared" si="20"/>
        <v>0.7499999999999996</v>
      </c>
      <c r="C62" s="3">
        <f t="shared" si="16"/>
        <v>34.96666666666667</v>
      </c>
      <c r="D62" s="3">
        <f t="shared" si="0"/>
        <v>0.6102834617806839</v>
      </c>
      <c r="E62" s="3">
        <f t="shared" si="17"/>
        <v>138.4</v>
      </c>
      <c r="F62" s="4">
        <f t="shared" si="1"/>
        <v>2.4155356847601523</v>
      </c>
      <c r="G62" s="5">
        <f t="shared" si="13"/>
        <v>172</v>
      </c>
      <c r="H62" s="7">
        <f t="shared" si="2"/>
        <v>17.99999999999999</v>
      </c>
      <c r="I62" s="3">
        <f t="shared" si="3"/>
        <v>2.9436292808978335</v>
      </c>
      <c r="J62" s="3">
        <f t="shared" si="4"/>
        <v>0.40931542032971796</v>
      </c>
      <c r="K62" s="3">
        <f t="shared" si="5"/>
        <v>23.452046074516133</v>
      </c>
      <c r="L62" s="3">
        <f t="shared" si="6"/>
        <v>-0.005795605202122682</v>
      </c>
      <c r="M62" s="3">
        <f t="shared" si="7"/>
        <v>-0.3320637178056941</v>
      </c>
      <c r="N62" s="3">
        <f t="shared" si="8"/>
        <v>1.6243419161605783</v>
      </c>
      <c r="O62" s="3">
        <f t="shared" si="9"/>
        <v>-1.2017783704519092</v>
      </c>
      <c r="P62" s="3">
        <f t="shared" si="14"/>
        <v>111.14317146299605</v>
      </c>
      <c r="Q62" s="3">
        <f t="shared" si="10"/>
        <v>0.18896986829740578</v>
      </c>
      <c r="R62" s="3">
        <f t="shared" si="11"/>
        <v>10.827175908584367</v>
      </c>
    </row>
    <row r="63" spans="1:18" s="3" customFormat="1" ht="11.25">
      <c r="A63" s="1">
        <f t="shared" si="15"/>
        <v>41446</v>
      </c>
      <c r="B63" s="2">
        <f t="shared" si="20"/>
        <v>0.7708333333333329</v>
      </c>
      <c r="C63" s="3">
        <f t="shared" si="16"/>
        <v>34.96666666666667</v>
      </c>
      <c r="D63" s="3">
        <f t="shared" si="0"/>
        <v>0.6102834617806839</v>
      </c>
      <c r="E63" s="3">
        <f t="shared" si="17"/>
        <v>138.4</v>
      </c>
      <c r="F63" s="4">
        <f t="shared" si="1"/>
        <v>2.4155356847601523</v>
      </c>
      <c r="G63" s="5">
        <f t="shared" si="13"/>
        <v>172</v>
      </c>
      <c r="H63" s="7">
        <f t="shared" si="2"/>
        <v>18.49999999999999</v>
      </c>
      <c r="I63" s="3">
        <f t="shared" si="3"/>
        <v>2.9436292808978335</v>
      </c>
      <c r="J63" s="3">
        <f t="shared" si="4"/>
        <v>0.40931542032971796</v>
      </c>
      <c r="K63" s="3">
        <f t="shared" si="5"/>
        <v>23.452046074516133</v>
      </c>
      <c r="L63" s="3">
        <f t="shared" si="6"/>
        <v>-0.005795605202122682</v>
      </c>
      <c r="M63" s="3">
        <f t="shared" si="7"/>
        <v>-0.3320637178056941</v>
      </c>
      <c r="N63" s="3">
        <f t="shared" si="8"/>
        <v>1.7552416100601531</v>
      </c>
      <c r="O63" s="3">
        <f t="shared" si="9"/>
        <v>-1.132613799221366</v>
      </c>
      <c r="P63" s="3">
        <f t="shared" si="14"/>
        <v>115.10600948633812</v>
      </c>
      <c r="Q63" s="3">
        <f t="shared" si="10"/>
        <v>0.0903264569963734</v>
      </c>
      <c r="R63" s="3">
        <f t="shared" si="11"/>
        <v>5.175324764262123</v>
      </c>
    </row>
    <row r="64" spans="1:18" s="3" customFormat="1" ht="11.25">
      <c r="A64" s="1">
        <f t="shared" si="15"/>
        <v>41446</v>
      </c>
      <c r="B64" s="2">
        <f t="shared" si="20"/>
        <v>0.7916666666666663</v>
      </c>
      <c r="C64" s="3">
        <f t="shared" si="16"/>
        <v>34.96666666666667</v>
      </c>
      <c r="D64" s="3">
        <f t="shared" si="0"/>
        <v>0.6102834617806839</v>
      </c>
      <c r="E64" s="3">
        <f t="shared" si="17"/>
        <v>138.4</v>
      </c>
      <c r="F64" s="4">
        <f t="shared" si="1"/>
        <v>2.4155356847601523</v>
      </c>
      <c r="G64" s="5">
        <f t="shared" si="13"/>
        <v>172</v>
      </c>
      <c r="H64" s="7">
        <f t="shared" si="2"/>
        <v>18.999999999999993</v>
      </c>
      <c r="I64" s="3">
        <f t="shared" si="3"/>
        <v>2.9436292808978335</v>
      </c>
      <c r="J64" s="3">
        <f t="shared" si="4"/>
        <v>0.40931542032971796</v>
      </c>
      <c r="K64" s="3">
        <f t="shared" si="5"/>
        <v>23.452046074516133</v>
      </c>
      <c r="L64" s="3">
        <f t="shared" si="6"/>
        <v>-0.005795605202122682</v>
      </c>
      <c r="M64" s="3">
        <f t="shared" si="7"/>
        <v>-0.3320637178056941</v>
      </c>
      <c r="N64" s="3">
        <f t="shared" si="8"/>
        <v>1.8861413039597286</v>
      </c>
      <c r="O64" s="3">
        <f t="shared" si="9"/>
        <v>-1.0596157329025762</v>
      </c>
      <c r="P64" s="3">
        <f t="shared" si="14"/>
        <v>119.28849059902086</v>
      </c>
      <c r="Q64" s="3">
        <f t="shared" si="10"/>
        <v>-0.005080708641284837</v>
      </c>
      <c r="R64" s="3">
        <f t="shared" si="11"/>
        <v>-0.2911031620812681</v>
      </c>
    </row>
    <row r="65" spans="1:18" s="3" customFormat="1" ht="11.25">
      <c r="A65" s="1">
        <f t="shared" si="15"/>
        <v>41446</v>
      </c>
      <c r="B65" s="2">
        <f t="shared" si="20"/>
        <v>0.8124999999999997</v>
      </c>
      <c r="C65" s="3">
        <f t="shared" si="16"/>
        <v>34.96666666666667</v>
      </c>
      <c r="D65" s="3">
        <f t="shared" si="0"/>
        <v>0.6102834617806839</v>
      </c>
      <c r="E65" s="3">
        <f t="shared" si="17"/>
        <v>138.4</v>
      </c>
      <c r="F65" s="4">
        <f t="shared" si="1"/>
        <v>2.4155356847601523</v>
      </c>
      <c r="G65" s="5">
        <f t="shared" si="13"/>
        <v>172</v>
      </c>
      <c r="H65" s="7">
        <f t="shared" si="2"/>
        <v>19.499999999999993</v>
      </c>
      <c r="I65" s="3">
        <f t="shared" si="3"/>
        <v>2.9436292808978335</v>
      </c>
      <c r="J65" s="3">
        <f t="shared" si="4"/>
        <v>0.40931542032971796</v>
      </c>
      <c r="K65" s="3">
        <f t="shared" si="5"/>
        <v>23.452046074516133</v>
      </c>
      <c r="L65" s="3">
        <f t="shared" si="6"/>
        <v>-0.005795605202122682</v>
      </c>
      <c r="M65" s="3">
        <f t="shared" si="7"/>
        <v>-0.3320637178056941</v>
      </c>
      <c r="N65" s="3">
        <f t="shared" si="8"/>
        <v>2.017040997859304</v>
      </c>
      <c r="O65" s="3">
        <f t="shared" si="9"/>
        <v>-0.9816714488262089</v>
      </c>
      <c r="P65" s="3">
        <f t="shared" si="14"/>
        <v>123.75436911376545</v>
      </c>
      <c r="Q65" s="3">
        <f t="shared" si="10"/>
        <v>-0.09652537798229116</v>
      </c>
      <c r="R65" s="3">
        <f t="shared" si="11"/>
        <v>-5.5304967742902855</v>
      </c>
    </row>
    <row r="66" spans="1:18" s="3" customFormat="1" ht="11.25">
      <c r="A66" s="1">
        <f t="shared" si="15"/>
        <v>41446</v>
      </c>
      <c r="B66" s="2">
        <f t="shared" si="20"/>
        <v>0.833333333333333</v>
      </c>
      <c r="C66" s="3">
        <f t="shared" si="16"/>
        <v>34.96666666666667</v>
      </c>
      <c r="D66" s="3">
        <f t="shared" si="0"/>
        <v>0.6102834617806839</v>
      </c>
      <c r="E66" s="3">
        <f t="shared" si="17"/>
        <v>138.4</v>
      </c>
      <c r="F66" s="4">
        <f t="shared" si="1"/>
        <v>2.4155356847601523</v>
      </c>
      <c r="G66" s="5">
        <f t="shared" si="13"/>
        <v>172</v>
      </c>
      <c r="H66" s="7">
        <f t="shared" si="2"/>
        <v>19.999999999999993</v>
      </c>
      <c r="I66" s="3">
        <f t="shared" si="3"/>
        <v>2.9436292808978335</v>
      </c>
      <c r="J66" s="3">
        <f t="shared" si="4"/>
        <v>0.40931542032971796</v>
      </c>
      <c r="K66" s="3">
        <f t="shared" si="5"/>
        <v>23.452046074516133</v>
      </c>
      <c r="L66" s="3">
        <f t="shared" si="6"/>
        <v>-0.005795605202122682</v>
      </c>
      <c r="M66" s="3">
        <f t="shared" si="7"/>
        <v>-0.3320637178056941</v>
      </c>
      <c r="N66" s="3">
        <f t="shared" si="8"/>
        <v>2.1479406917588784</v>
      </c>
      <c r="O66" s="3">
        <f t="shared" si="9"/>
        <v>-0.897665425294267</v>
      </c>
      <c r="P66" s="3">
        <f t="shared" si="14"/>
        <v>128.56755971582243</v>
      </c>
      <c r="Q66" s="3">
        <f t="shared" si="10"/>
        <v>-0.18314091198404084</v>
      </c>
      <c r="R66" s="3">
        <f t="shared" si="11"/>
        <v>-10.49320131286242</v>
      </c>
    </row>
    <row r="67" spans="1:18" s="3" customFormat="1" ht="11.25">
      <c r="A67" s="1">
        <f t="shared" si="15"/>
        <v>41446</v>
      </c>
      <c r="B67" s="2">
        <f t="shared" si="20"/>
        <v>0.8541666666666664</v>
      </c>
      <c r="C67" s="3">
        <f t="shared" si="16"/>
        <v>34.96666666666667</v>
      </c>
      <c r="D67" s="3">
        <f aca="true" t="shared" si="21" ref="D67:D73">C67/180*PI()</f>
        <v>0.6102834617806839</v>
      </c>
      <c r="E67" s="3">
        <f t="shared" si="17"/>
        <v>138.4</v>
      </c>
      <c r="F67" s="4">
        <f aca="true" t="shared" si="22" ref="F67:F73">E67/180*PI()</f>
        <v>2.4155356847601523</v>
      </c>
      <c r="G67" s="5">
        <f t="shared" si="13"/>
        <v>172</v>
      </c>
      <c r="H67" s="7">
        <f aca="true" t="shared" si="23" ref="H67:H73">B67*24</f>
        <v>20.499999999999993</v>
      </c>
      <c r="I67" s="3">
        <f aca="true" t="shared" si="24" ref="I67:I73">(G67-1)/365*2*PI()</f>
        <v>2.9436292808978335</v>
      </c>
      <c r="J67" s="3">
        <f aca="true" t="shared" si="25" ref="J67:J73">0.006918-0.399912*COS(I67)+0.070257*SIN(I67)-0.006758*COS(2*I67)+0.000907*SIN(2*I67)-0.002697*COS(3*I67)+0.00148*SIN(3*I67)</f>
        <v>0.40931542032971796</v>
      </c>
      <c r="K67" s="3">
        <f aca="true" t="shared" si="26" ref="K67:K73">J67/PI()*180</f>
        <v>23.452046074516133</v>
      </c>
      <c r="L67" s="3">
        <f aca="true" t="shared" si="27" ref="L67:L73">0.000075+0.001868*COS(I67)-0.032077*SIN(I67)-0.014615*COS(2*I67)-0.040849*SIN(2*I67)</f>
        <v>-0.005795605202122682</v>
      </c>
      <c r="M67" s="3">
        <f aca="true" t="shared" si="28" ref="M67:M73">L67/PI()*180</f>
        <v>-0.3320637178056941</v>
      </c>
      <c r="N67" s="3">
        <f aca="true" t="shared" si="29" ref="N67:N73">(H67-12)/12*PI()+(E67-135)/180*PI()+L67</f>
        <v>2.278840385658453</v>
      </c>
      <c r="O67" s="3">
        <f aca="true" t="shared" si="30" ref="O67:O73">ATAN(COS(D67)*COS(J67)*SIN(N67)/(SIN(D67)*SIN(Q67)-SIN(J67)))</f>
        <v>-0.8065080369762749</v>
      </c>
      <c r="P67" s="3">
        <f t="shared" si="14"/>
        <v>133.7904933378785</v>
      </c>
      <c r="Q67" s="3">
        <f aca="true" t="shared" si="31" ref="Q67:Q73">ASIN(SIN(D67)*SIN(J67)+COS(D67)*COS(J67)*COS(N67))</f>
        <v>-0.26389582490699465</v>
      </c>
      <c r="R67" s="3">
        <f aca="true" t="shared" si="32" ref="R67:R73">Q67/PI()*180</f>
        <v>-15.120116998294144</v>
      </c>
    </row>
    <row r="68" spans="1:18" s="3" customFormat="1" ht="11.25">
      <c r="A68" s="1">
        <f t="shared" si="15"/>
        <v>41446</v>
      </c>
      <c r="B68" s="2">
        <f t="shared" si="20"/>
        <v>0.8749999999999998</v>
      </c>
      <c r="C68" s="3">
        <f t="shared" si="16"/>
        <v>34.96666666666667</v>
      </c>
      <c r="D68" s="3">
        <f t="shared" si="21"/>
        <v>0.6102834617806839</v>
      </c>
      <c r="E68" s="3">
        <f t="shared" si="17"/>
        <v>138.4</v>
      </c>
      <c r="F68" s="4">
        <f t="shared" si="22"/>
        <v>2.4155356847601523</v>
      </c>
      <c r="G68" s="5">
        <f aca="true" t="shared" si="33" ref="G68:G73">A68-VALUE(TEXT(YEAR(A68),"####")&amp;"/1/1")+1</f>
        <v>172</v>
      </c>
      <c r="H68" s="7">
        <f t="shared" si="23"/>
        <v>20.999999999999993</v>
      </c>
      <c r="I68" s="3">
        <f t="shared" si="24"/>
        <v>2.9436292808978335</v>
      </c>
      <c r="J68" s="3">
        <f t="shared" si="25"/>
        <v>0.40931542032971796</v>
      </c>
      <c r="K68" s="3">
        <f t="shared" si="26"/>
        <v>23.452046074516133</v>
      </c>
      <c r="L68" s="3">
        <f t="shared" si="27"/>
        <v>-0.005795605202122682</v>
      </c>
      <c r="M68" s="3">
        <f t="shared" si="28"/>
        <v>-0.3320637178056941</v>
      </c>
      <c r="N68" s="3">
        <f t="shared" si="29"/>
        <v>2.409740079558028</v>
      </c>
      <c r="O68" s="3">
        <f t="shared" si="30"/>
        <v>-0.70721275309584</v>
      </c>
      <c r="P68" s="3">
        <f aca="true" t="shared" si="34" ref="P68:P73">IF(AND(N68&lt;0,O68/PI()*180&gt;0),O68/PI()*180-180,IF(AND(N68&gt;0,O68/PI()*180&lt;0),O68/PI()*180+180,O68/PI()*180))</f>
        <v>139.47969402978083</v>
      </c>
      <c r="Q68" s="3">
        <f t="shared" si="31"/>
        <v>-0.3375776509803329</v>
      </c>
      <c r="R68" s="3">
        <f t="shared" si="32"/>
        <v>-19.341774659113412</v>
      </c>
    </row>
    <row r="69" spans="1:18" s="3" customFormat="1" ht="11.25">
      <c r="A69" s="1">
        <f t="shared" si="15"/>
        <v>41446</v>
      </c>
      <c r="B69" s="2">
        <f t="shared" si="20"/>
        <v>0.8958333333333331</v>
      </c>
      <c r="C69" s="3">
        <f t="shared" si="16"/>
        <v>34.96666666666667</v>
      </c>
      <c r="D69" s="3">
        <f t="shared" si="21"/>
        <v>0.6102834617806839</v>
      </c>
      <c r="E69" s="3">
        <f t="shared" si="17"/>
        <v>138.4</v>
      </c>
      <c r="F69" s="4">
        <f t="shared" si="22"/>
        <v>2.4155356847601523</v>
      </c>
      <c r="G69" s="5">
        <f t="shared" si="33"/>
        <v>172</v>
      </c>
      <c r="H69" s="7">
        <f t="shared" si="23"/>
        <v>21.499999999999996</v>
      </c>
      <c r="I69" s="3">
        <f t="shared" si="24"/>
        <v>2.9436292808978335</v>
      </c>
      <c r="J69" s="3">
        <f t="shared" si="25"/>
        <v>0.40931542032971796</v>
      </c>
      <c r="K69" s="3">
        <f t="shared" si="26"/>
        <v>23.452046074516133</v>
      </c>
      <c r="L69" s="3">
        <f t="shared" si="27"/>
        <v>-0.005795605202122682</v>
      </c>
      <c r="M69" s="3">
        <f t="shared" si="28"/>
        <v>-0.3320637178056941</v>
      </c>
      <c r="N69" s="3">
        <f t="shared" si="29"/>
        <v>2.540639773457604</v>
      </c>
      <c r="O69" s="3">
        <f t="shared" si="30"/>
        <v>-0.5990351707257003</v>
      </c>
      <c r="P69" s="3">
        <f t="shared" si="34"/>
        <v>145.67781293751864</v>
      </c>
      <c r="Q69" s="3">
        <f t="shared" si="31"/>
        <v>-0.4027957387386353</v>
      </c>
      <c r="R69" s="3">
        <f t="shared" si="32"/>
        <v>-23.07849583557796</v>
      </c>
    </row>
    <row r="70" spans="1:18" s="3" customFormat="1" ht="11.25">
      <c r="A70" s="1">
        <f t="shared" si="15"/>
        <v>41446</v>
      </c>
      <c r="B70" s="2">
        <f t="shared" si="20"/>
        <v>0.9166666666666665</v>
      </c>
      <c r="C70" s="3">
        <f t="shared" si="16"/>
        <v>34.96666666666667</v>
      </c>
      <c r="D70" s="3">
        <f t="shared" si="21"/>
        <v>0.6102834617806839</v>
      </c>
      <c r="E70" s="3">
        <f t="shared" si="17"/>
        <v>138.4</v>
      </c>
      <c r="F70" s="4">
        <f t="shared" si="22"/>
        <v>2.4155356847601523</v>
      </c>
      <c r="G70" s="5">
        <f t="shared" si="33"/>
        <v>172</v>
      </c>
      <c r="H70" s="7">
        <f t="shared" si="23"/>
        <v>21.999999999999996</v>
      </c>
      <c r="I70" s="3">
        <f t="shared" si="24"/>
        <v>2.9436292808978335</v>
      </c>
      <c r="J70" s="3">
        <f t="shared" si="25"/>
        <v>0.40931542032971796</v>
      </c>
      <c r="K70" s="3">
        <f t="shared" si="26"/>
        <v>23.452046074516133</v>
      </c>
      <c r="L70" s="3">
        <f t="shared" si="27"/>
        <v>-0.005795605202122682</v>
      </c>
      <c r="M70" s="3">
        <f t="shared" si="28"/>
        <v>-0.3320637178056941</v>
      </c>
      <c r="N70" s="3">
        <f t="shared" si="29"/>
        <v>2.6715394673571784</v>
      </c>
      <c r="O70" s="3">
        <f t="shared" si="30"/>
        <v>-0.48167829739369544</v>
      </c>
      <c r="P70" s="3">
        <f t="shared" si="34"/>
        <v>152.40186647629392</v>
      </c>
      <c r="Q70" s="3">
        <f t="shared" si="31"/>
        <v>-0.45801842045841007</v>
      </c>
      <c r="R70" s="3">
        <f t="shared" si="32"/>
        <v>-26.242522431515297</v>
      </c>
    </row>
    <row r="71" spans="1:18" s="3" customFormat="1" ht="11.25">
      <c r="A71" s="1">
        <f t="shared" si="15"/>
        <v>41446</v>
      </c>
      <c r="B71" s="2">
        <f t="shared" si="20"/>
        <v>0.9374999999999999</v>
      </c>
      <c r="C71" s="3">
        <f t="shared" si="16"/>
        <v>34.96666666666667</v>
      </c>
      <c r="D71" s="3">
        <f t="shared" si="21"/>
        <v>0.6102834617806839</v>
      </c>
      <c r="E71" s="3">
        <f t="shared" si="17"/>
        <v>138.4</v>
      </c>
      <c r="F71" s="4">
        <f t="shared" si="22"/>
        <v>2.4155356847601523</v>
      </c>
      <c r="G71" s="5">
        <f t="shared" si="33"/>
        <v>172</v>
      </c>
      <c r="H71" s="7">
        <f t="shared" si="23"/>
        <v>22.499999999999996</v>
      </c>
      <c r="I71" s="3">
        <f t="shared" si="24"/>
        <v>2.9436292808978335</v>
      </c>
      <c r="J71" s="3">
        <f t="shared" si="25"/>
        <v>0.40931542032971796</v>
      </c>
      <c r="K71" s="3">
        <f t="shared" si="26"/>
        <v>23.452046074516133</v>
      </c>
      <c r="L71" s="3">
        <f t="shared" si="27"/>
        <v>-0.005795605202122682</v>
      </c>
      <c r="M71" s="3">
        <f t="shared" si="28"/>
        <v>-0.3320637178056941</v>
      </c>
      <c r="N71" s="3">
        <f t="shared" si="29"/>
        <v>2.802439161256753</v>
      </c>
      <c r="O71" s="3">
        <f t="shared" si="30"/>
        <v>-0.3555410304938522</v>
      </c>
      <c r="P71" s="3">
        <f t="shared" si="34"/>
        <v>159.62899950897017</v>
      </c>
      <c r="Q71" s="3">
        <f t="shared" si="31"/>
        <v>-0.501661714833611</v>
      </c>
      <c r="R71" s="3">
        <f t="shared" si="32"/>
        <v>-28.743099003261356</v>
      </c>
    </row>
    <row r="72" spans="1:18" s="3" customFormat="1" ht="11.25">
      <c r="A72" s="1">
        <f t="shared" si="15"/>
        <v>41446</v>
      </c>
      <c r="B72" s="2">
        <f t="shared" si="20"/>
        <v>0.9583333333333333</v>
      </c>
      <c r="C72" s="3">
        <f t="shared" si="16"/>
        <v>34.96666666666667</v>
      </c>
      <c r="D72" s="3">
        <f t="shared" si="21"/>
        <v>0.6102834617806839</v>
      </c>
      <c r="E72" s="3">
        <f t="shared" si="17"/>
        <v>138.4</v>
      </c>
      <c r="F72" s="4">
        <f t="shared" si="22"/>
        <v>2.4155356847601523</v>
      </c>
      <c r="G72" s="5">
        <f t="shared" si="33"/>
        <v>172</v>
      </c>
      <c r="H72" s="7">
        <f t="shared" si="23"/>
        <v>23</v>
      </c>
      <c r="I72" s="3">
        <f t="shared" si="24"/>
        <v>2.9436292808978335</v>
      </c>
      <c r="J72" s="3">
        <f t="shared" si="25"/>
        <v>0.40931542032971796</v>
      </c>
      <c r="K72" s="3">
        <f t="shared" si="26"/>
        <v>23.452046074516133</v>
      </c>
      <c r="L72" s="3">
        <f t="shared" si="27"/>
        <v>-0.005795605202122682</v>
      </c>
      <c r="M72" s="3">
        <f t="shared" si="28"/>
        <v>-0.3320637178056941</v>
      </c>
      <c r="N72" s="3">
        <f t="shared" si="29"/>
        <v>2.9333388551563284</v>
      </c>
      <c r="O72" s="3">
        <f t="shared" si="30"/>
        <v>-0.22193898893857925</v>
      </c>
      <c r="P72" s="3">
        <f t="shared" si="34"/>
        <v>167.28383262441875</v>
      </c>
      <c r="Q72" s="3">
        <f t="shared" si="31"/>
        <v>-0.5322392237136663</v>
      </c>
      <c r="R72" s="3">
        <f t="shared" si="32"/>
        <v>-30.49506121011232</v>
      </c>
    </row>
    <row r="73" spans="1:18" s="3" customFormat="1" ht="11.25">
      <c r="A73" s="1">
        <f t="shared" si="15"/>
        <v>41446</v>
      </c>
      <c r="B73" s="2">
        <f t="shared" si="20"/>
        <v>0.9791666666666666</v>
      </c>
      <c r="C73" s="3">
        <f t="shared" si="16"/>
        <v>34.96666666666667</v>
      </c>
      <c r="D73" s="3">
        <f t="shared" si="21"/>
        <v>0.6102834617806839</v>
      </c>
      <c r="E73" s="3">
        <f t="shared" si="17"/>
        <v>138.4</v>
      </c>
      <c r="F73" s="4">
        <f t="shared" si="22"/>
        <v>2.4155356847601523</v>
      </c>
      <c r="G73" s="5">
        <f t="shared" si="33"/>
        <v>172</v>
      </c>
      <c r="H73" s="7">
        <f t="shared" si="23"/>
        <v>23.5</v>
      </c>
      <c r="I73" s="3">
        <f t="shared" si="24"/>
        <v>2.9436292808978335</v>
      </c>
      <c r="J73" s="3">
        <f t="shared" si="25"/>
        <v>0.40931542032971796</v>
      </c>
      <c r="K73" s="3">
        <f t="shared" si="26"/>
        <v>23.452046074516133</v>
      </c>
      <c r="L73" s="3">
        <f t="shared" si="27"/>
        <v>-0.005795605202122682</v>
      </c>
      <c r="M73" s="3">
        <f t="shared" si="28"/>
        <v>-0.3320637178056941</v>
      </c>
      <c r="N73" s="3">
        <f t="shared" si="29"/>
        <v>3.0642385490559034</v>
      </c>
      <c r="O73" s="3">
        <f t="shared" si="30"/>
        <v>-0.08317967509911396</v>
      </c>
      <c r="P73" s="3">
        <f t="shared" si="34"/>
        <v>175.23415567555134</v>
      </c>
      <c r="Q73" s="3">
        <f t="shared" si="31"/>
        <v>-0.5485606386401481</v>
      </c>
      <c r="R73" s="3">
        <f t="shared" si="32"/>
        <v>-31.430209401081555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73"/>
  <sheetViews>
    <sheetView workbookViewId="0" topLeftCell="A1">
      <pane ySplit="2" topLeftCell="BM3" activePane="bottomLeft" state="frozen"/>
      <selection pane="topLeft" activeCell="A1" sqref="A1"/>
      <selection pane="bottomLeft" activeCell="A4" sqref="A4"/>
    </sheetView>
  </sheetViews>
  <sheetFormatPr defaultColWidth="9.00390625" defaultRowHeight="13.5"/>
  <cols>
    <col min="1" max="1" width="10.50390625" style="0" customWidth="1"/>
    <col min="2" max="2" width="5.625" style="0" customWidth="1"/>
    <col min="3" max="3" width="5.125" style="0" customWidth="1"/>
    <col min="4" max="5" width="5.25390625" style="0" customWidth="1"/>
    <col min="6" max="6" width="5.00390625" style="0" customWidth="1"/>
    <col min="7" max="7" width="5.75390625" style="0" customWidth="1"/>
    <col min="8" max="8" width="5.625" style="0" customWidth="1"/>
    <col min="9" max="9" width="4.875" style="0" customWidth="1"/>
    <col min="10" max="11" width="5.75390625" style="0" customWidth="1"/>
    <col min="12" max="13" width="6.125" style="0" customWidth="1"/>
    <col min="14" max="15" width="6.50390625" style="0" customWidth="1"/>
    <col min="16" max="16" width="5.25390625" style="0" customWidth="1"/>
    <col min="17" max="17" width="5.625" style="0" customWidth="1"/>
    <col min="18" max="18" width="5.25390625" style="0" customWidth="1"/>
  </cols>
  <sheetData>
    <row r="1" spans="1:18" s="6" customFormat="1" ht="22.5">
      <c r="A1" s="6" t="s">
        <v>0</v>
      </c>
      <c r="B1" s="6" t="s">
        <v>5</v>
      </c>
      <c r="C1" s="6" t="s">
        <v>2</v>
      </c>
      <c r="D1" s="6" t="s">
        <v>2</v>
      </c>
      <c r="E1" s="6" t="s">
        <v>1</v>
      </c>
      <c r="F1" s="6" t="s">
        <v>1</v>
      </c>
      <c r="G1" s="6" t="s">
        <v>8</v>
      </c>
      <c r="H1" s="6" t="s">
        <v>10</v>
      </c>
      <c r="I1" s="6" t="s">
        <v>19</v>
      </c>
      <c r="J1" s="6" t="s">
        <v>20</v>
      </c>
      <c r="K1" s="6" t="s">
        <v>20</v>
      </c>
      <c r="L1" s="6" t="s">
        <v>9</v>
      </c>
      <c r="M1" s="6" t="s">
        <v>9</v>
      </c>
      <c r="N1" s="6" t="s">
        <v>21</v>
      </c>
      <c r="O1" s="6" t="s">
        <v>12</v>
      </c>
      <c r="P1" s="6" t="s">
        <v>12</v>
      </c>
      <c r="Q1" s="6" t="s">
        <v>22</v>
      </c>
      <c r="R1" s="6" t="s">
        <v>22</v>
      </c>
    </row>
    <row r="2" spans="1:18" s="3" customFormat="1" ht="11.25">
      <c r="A2" s="3" t="s">
        <v>3</v>
      </c>
      <c r="B2" s="3" t="s">
        <v>6</v>
      </c>
      <c r="C2" s="3" t="s">
        <v>4</v>
      </c>
      <c r="D2" s="3" t="s">
        <v>17</v>
      </c>
      <c r="E2" s="3" t="s">
        <v>4</v>
      </c>
      <c r="F2" s="3" t="s">
        <v>17</v>
      </c>
      <c r="G2" s="3" t="s">
        <v>7</v>
      </c>
      <c r="H2" s="3" t="s">
        <v>13</v>
      </c>
      <c r="I2" s="3" t="s">
        <v>18</v>
      </c>
      <c r="J2" s="3" t="s">
        <v>18</v>
      </c>
      <c r="K2" s="3" t="s">
        <v>4</v>
      </c>
      <c r="L2" s="3" t="s">
        <v>17</v>
      </c>
      <c r="M2" s="3" t="s">
        <v>4</v>
      </c>
      <c r="N2" s="3" t="s">
        <v>17</v>
      </c>
      <c r="O2" s="3" t="s">
        <v>17</v>
      </c>
      <c r="P2" s="3" t="s">
        <v>4</v>
      </c>
      <c r="Q2" s="3" t="s">
        <v>17</v>
      </c>
      <c r="R2" s="3" t="s">
        <v>4</v>
      </c>
    </row>
    <row r="3" spans="1:18" s="3" customFormat="1" ht="11.25">
      <c r="A3" s="10">
        <f ca="1">VALUE(TEXT(YEAR(TODAY()),"####")&amp;"/3/21")</f>
        <v>41354</v>
      </c>
      <c r="B3" s="2">
        <v>0.16666666666666666</v>
      </c>
      <c r="C3" s="3">
        <f>グラフ!B3</f>
        <v>34.96666666666667</v>
      </c>
      <c r="D3" s="3">
        <f aca="true" t="shared" si="0" ref="D3:D44">C3/180*PI()</f>
        <v>0.6102834617806839</v>
      </c>
      <c r="E3" s="3">
        <f>グラフ!C3</f>
        <v>138.4</v>
      </c>
      <c r="F3" s="4">
        <f aca="true" t="shared" si="1" ref="F3:F44">E3/180*PI()</f>
        <v>2.4155356847601523</v>
      </c>
      <c r="G3" s="5">
        <f>A3-VALUE(TEXT(YEAR(A3),"####")&amp;"/1/1")+1</f>
        <v>80</v>
      </c>
      <c r="H3" s="7">
        <f aca="true" t="shared" si="2" ref="H3:H44">B3*24</f>
        <v>4</v>
      </c>
      <c r="I3" s="3">
        <f aca="true" t="shared" si="3" ref="I3:I44">(G3-1)/365*2*PI()</f>
        <v>1.359922299362157</v>
      </c>
      <c r="J3" s="3">
        <f aca="true" t="shared" si="4" ref="J3:J44">0.006918-0.399912*COS(I3)+0.070257*SIN(I3)-0.006758*COS(2*I3)+0.000907*SIN(2*I3)-0.002697*COS(3*I3)+0.00148*SIN(3*I3)</f>
        <v>-0.0011505915019577827</v>
      </c>
      <c r="K3" s="3">
        <f aca="true" t="shared" si="5" ref="K3:K44">J3/PI()*180</f>
        <v>-0.06592403700579935</v>
      </c>
      <c r="L3" s="3">
        <f aca="true" t="shared" si="6" ref="L3:L44">0.000075+0.001868*COS(I3)-0.032077*SIN(I3)-0.014615*COS(2*I3)-0.040849*SIN(2*I3)</f>
        <v>-0.03428786596573514</v>
      </c>
      <c r="M3" s="3">
        <f aca="true" t="shared" si="7" ref="M3:M44">L3/PI()*180</f>
        <v>-1.9645500083468799</v>
      </c>
      <c r="N3" s="3">
        <f aca="true" t="shared" si="8" ref="N3:N44">(H3-12)/12*PI()+(E3-135)/180*PI()+L3</f>
        <v>-2.069341773791123</v>
      </c>
      <c r="O3" s="3">
        <f aca="true" t="shared" si="9" ref="O3:O44">ATAN(COS(D3)*COS(J3)*SIN(N3)/(SIN(D3)*SIN(Q3)-SIN(J3)))</f>
        <v>1.2693417484858613</v>
      </c>
      <c r="P3" s="3">
        <f>IF(AND(N3&lt;0,O3/PI()*180&gt;0),O3/PI()*180-180,IF(AND(N3&gt;0,O3/PI()*180&lt;0),O3/PI()*180+180,O3/PI()*180))</f>
        <v>-107.2720750520037</v>
      </c>
      <c r="Q3" s="3">
        <f aca="true" t="shared" si="10" ref="Q3:Q44">ASIN(SIN(D3)*SIN(J3)+COS(D3)*COS(J3)*COS(N3))</f>
        <v>-0.40334269628831537</v>
      </c>
      <c r="R3" s="3">
        <f aca="true" t="shared" si="11" ref="R3:R44">Q3/PI()*180</f>
        <v>-23.109834194747446</v>
      </c>
    </row>
    <row r="4" spans="1:18" s="3" customFormat="1" ht="11.25">
      <c r="A4" s="1">
        <f>A$3</f>
        <v>41354</v>
      </c>
      <c r="B4" s="2">
        <f>B3+"0:30:00"</f>
        <v>0.1875</v>
      </c>
      <c r="C4" s="3">
        <f>C$3</f>
        <v>34.96666666666667</v>
      </c>
      <c r="D4" s="3">
        <f t="shared" si="0"/>
        <v>0.6102834617806839</v>
      </c>
      <c r="E4" s="3">
        <f>E$3</f>
        <v>138.4</v>
      </c>
      <c r="F4" s="4">
        <f t="shared" si="1"/>
        <v>2.4155356847601523</v>
      </c>
      <c r="G4" s="5">
        <f aca="true" t="shared" si="12" ref="G4:G44">A4-VALUE(TEXT(YEAR(A4),"####")&amp;"/1/1")+1</f>
        <v>80</v>
      </c>
      <c r="H4" s="7">
        <f t="shared" si="2"/>
        <v>4.5</v>
      </c>
      <c r="I4" s="3">
        <f t="shared" si="3"/>
        <v>1.359922299362157</v>
      </c>
      <c r="J4" s="3">
        <f t="shared" si="4"/>
        <v>-0.0011505915019577827</v>
      </c>
      <c r="K4" s="3">
        <f t="shared" si="5"/>
        <v>-0.06592403700579935</v>
      </c>
      <c r="L4" s="3">
        <f t="shared" si="6"/>
        <v>-0.03428786596573514</v>
      </c>
      <c r="M4" s="3">
        <f t="shared" si="7"/>
        <v>-1.9645500083468799</v>
      </c>
      <c r="N4" s="3">
        <f t="shared" si="8"/>
        <v>-1.9384420798915485</v>
      </c>
      <c r="O4" s="3">
        <f t="shared" si="9"/>
        <v>1.3545101548324792</v>
      </c>
      <c r="P4" s="3">
        <f aca="true" t="shared" si="13" ref="P4:P67">IF(AND(N4&lt;0,O4/PI()*180&gt;0),O4/PI()*180-180,IF(AND(N4&gt;0,O4/PI()*180&lt;0),O4/PI()*180+180,O4/PI()*180))</f>
        <v>-102.39228482048728</v>
      </c>
      <c r="Q4" s="3">
        <f t="shared" si="10"/>
        <v>-0.2996630773316694</v>
      </c>
      <c r="R4" s="3">
        <f t="shared" si="11"/>
        <v>-17.169429607007068</v>
      </c>
    </row>
    <row r="5" spans="1:18" s="3" customFormat="1" ht="11.25">
      <c r="A5" s="1">
        <f>A$4</f>
        <v>41354</v>
      </c>
      <c r="B5" s="2">
        <f>B4+"0:30:00"</f>
        <v>0.20833333333333334</v>
      </c>
      <c r="C5" s="3">
        <f aca="true" t="shared" si="14" ref="C5:C44">C$3</f>
        <v>34.96666666666667</v>
      </c>
      <c r="D5" s="3">
        <f t="shared" si="0"/>
        <v>0.6102834617806839</v>
      </c>
      <c r="E5" s="3">
        <f aca="true" t="shared" si="15" ref="E5:E44">E$3</f>
        <v>138.4</v>
      </c>
      <c r="F5" s="4">
        <f t="shared" si="1"/>
        <v>2.4155356847601523</v>
      </c>
      <c r="G5" s="5">
        <f t="shared" si="12"/>
        <v>80</v>
      </c>
      <c r="H5" s="7">
        <f t="shared" si="2"/>
        <v>5</v>
      </c>
      <c r="I5" s="3">
        <f t="shared" si="3"/>
        <v>1.359922299362157</v>
      </c>
      <c r="J5" s="3">
        <f t="shared" si="4"/>
        <v>-0.0011505915019577827</v>
      </c>
      <c r="K5" s="3">
        <f t="shared" si="5"/>
        <v>-0.06592403700579935</v>
      </c>
      <c r="L5" s="3">
        <f t="shared" si="6"/>
        <v>-0.03428786596573514</v>
      </c>
      <c r="M5" s="3">
        <f t="shared" si="7"/>
        <v>-1.9645500083468799</v>
      </c>
      <c r="N5" s="3">
        <f t="shared" si="8"/>
        <v>-1.807542385991974</v>
      </c>
      <c r="O5" s="3">
        <f t="shared" si="9"/>
        <v>1.4343473055914848</v>
      </c>
      <c r="P5" s="3">
        <f t="shared" si="13"/>
        <v>-97.81795303364657</v>
      </c>
      <c r="Q5" s="3">
        <f t="shared" si="10"/>
        <v>-0.1940780747946848</v>
      </c>
      <c r="R5" s="3">
        <f t="shared" si="11"/>
        <v>-11.11985458175976</v>
      </c>
    </row>
    <row r="6" spans="1:18" s="3" customFormat="1" ht="11.25">
      <c r="A6" s="1">
        <f aca="true" t="shared" si="16" ref="A6:A44">A$4</f>
        <v>41354</v>
      </c>
      <c r="B6" s="2">
        <f aca="true" t="shared" si="17" ref="B6:B44">B5+"0:30:00"</f>
        <v>0.22916666666666669</v>
      </c>
      <c r="C6" s="3">
        <f t="shared" si="14"/>
        <v>34.96666666666667</v>
      </c>
      <c r="D6" s="3">
        <f t="shared" si="0"/>
        <v>0.6102834617806839</v>
      </c>
      <c r="E6" s="3">
        <f t="shared" si="15"/>
        <v>138.4</v>
      </c>
      <c r="F6" s="4">
        <f t="shared" si="1"/>
        <v>2.4155356847601523</v>
      </c>
      <c r="G6" s="5">
        <f t="shared" si="12"/>
        <v>80</v>
      </c>
      <c r="H6" s="7">
        <f t="shared" si="2"/>
        <v>5.5</v>
      </c>
      <c r="I6" s="3">
        <f t="shared" si="3"/>
        <v>1.359922299362157</v>
      </c>
      <c r="J6" s="3">
        <f t="shared" si="4"/>
        <v>-0.0011505915019577827</v>
      </c>
      <c r="K6" s="3">
        <f t="shared" si="5"/>
        <v>-0.06592403700579935</v>
      </c>
      <c r="L6" s="3">
        <f t="shared" si="6"/>
        <v>-0.03428786596573514</v>
      </c>
      <c r="M6" s="3">
        <f t="shared" si="7"/>
        <v>-1.9645500083468799</v>
      </c>
      <c r="N6" s="3">
        <f t="shared" si="8"/>
        <v>-1.676642692092399</v>
      </c>
      <c r="O6" s="3">
        <f t="shared" si="9"/>
        <v>1.510928072579244</v>
      </c>
      <c r="P6" s="3">
        <f t="shared" si="13"/>
        <v>-93.4301982933732</v>
      </c>
      <c r="Q6" s="3">
        <f t="shared" si="10"/>
        <v>-0.08734807595623882</v>
      </c>
      <c r="R6" s="3">
        <f t="shared" si="11"/>
        <v>-5.004676100880627</v>
      </c>
    </row>
    <row r="7" spans="1:18" s="3" customFormat="1" ht="11.25">
      <c r="A7" s="1">
        <f t="shared" si="16"/>
        <v>41354</v>
      </c>
      <c r="B7" s="2">
        <f t="shared" si="17"/>
        <v>0.25</v>
      </c>
      <c r="C7" s="3">
        <f t="shared" si="14"/>
        <v>34.96666666666667</v>
      </c>
      <c r="D7" s="3">
        <f t="shared" si="0"/>
        <v>0.6102834617806839</v>
      </c>
      <c r="E7" s="3">
        <f t="shared" si="15"/>
        <v>138.4</v>
      </c>
      <c r="F7" s="4">
        <f t="shared" si="1"/>
        <v>2.4155356847601523</v>
      </c>
      <c r="G7" s="5">
        <f t="shared" si="12"/>
        <v>80</v>
      </c>
      <c r="H7" s="7">
        <f t="shared" si="2"/>
        <v>6</v>
      </c>
      <c r="I7" s="3">
        <f t="shared" si="3"/>
        <v>1.359922299362157</v>
      </c>
      <c r="J7" s="3">
        <f t="shared" si="4"/>
        <v>-0.0011505915019577827</v>
      </c>
      <c r="K7" s="3">
        <f t="shared" si="5"/>
        <v>-0.06592403700579935</v>
      </c>
      <c r="L7" s="3">
        <f t="shared" si="6"/>
        <v>-0.03428786596573514</v>
      </c>
      <c r="M7" s="3">
        <f t="shared" si="7"/>
        <v>-1.9645500083468799</v>
      </c>
      <c r="N7" s="3">
        <f t="shared" si="8"/>
        <v>-1.5457429981928243</v>
      </c>
      <c r="O7" s="3">
        <f t="shared" si="9"/>
        <v>-1.5554932701086666</v>
      </c>
      <c r="P7" s="3">
        <f t="shared" si="13"/>
        <v>-89.12319943822956</v>
      </c>
      <c r="Q7" s="3">
        <f t="shared" si="10"/>
        <v>0.019870584714395737</v>
      </c>
      <c r="R7" s="3">
        <f t="shared" si="11"/>
        <v>1.1385006405920421</v>
      </c>
    </row>
    <row r="8" spans="1:18" s="3" customFormat="1" ht="11.25">
      <c r="A8" s="1">
        <f t="shared" si="16"/>
        <v>41354</v>
      </c>
      <c r="B8" s="2">
        <f t="shared" si="17"/>
        <v>0.2708333333333333</v>
      </c>
      <c r="C8" s="3">
        <f t="shared" si="14"/>
        <v>34.96666666666667</v>
      </c>
      <c r="D8" s="3">
        <f t="shared" si="0"/>
        <v>0.6102834617806839</v>
      </c>
      <c r="E8" s="3">
        <f t="shared" si="15"/>
        <v>138.4</v>
      </c>
      <c r="F8" s="4">
        <f t="shared" si="1"/>
        <v>2.4155356847601523</v>
      </c>
      <c r="G8" s="5">
        <f t="shared" si="12"/>
        <v>80</v>
      </c>
      <c r="H8" s="7">
        <f t="shared" si="2"/>
        <v>6.5</v>
      </c>
      <c r="I8" s="3">
        <f t="shared" si="3"/>
        <v>1.359922299362157</v>
      </c>
      <c r="J8" s="3">
        <f t="shared" si="4"/>
        <v>-0.0011505915019577827</v>
      </c>
      <c r="K8" s="3">
        <f t="shared" si="5"/>
        <v>-0.06592403700579935</v>
      </c>
      <c r="L8" s="3">
        <f t="shared" si="6"/>
        <v>-0.03428786596573514</v>
      </c>
      <c r="M8" s="3">
        <f t="shared" si="7"/>
        <v>-1.9645500083468799</v>
      </c>
      <c r="N8" s="3">
        <f t="shared" si="8"/>
        <v>-1.4148433042932496</v>
      </c>
      <c r="O8" s="3">
        <f t="shared" si="9"/>
        <v>-1.4799839673401123</v>
      </c>
      <c r="P8" s="3">
        <f t="shared" si="13"/>
        <v>-84.7968350756159</v>
      </c>
      <c r="Q8" s="3">
        <f t="shared" si="10"/>
        <v>0.1269651897567017</v>
      </c>
      <c r="R8" s="3">
        <f t="shared" si="11"/>
        <v>7.27456951813664</v>
      </c>
    </row>
    <row r="9" spans="1:18" s="3" customFormat="1" ht="11.25">
      <c r="A9" s="1">
        <f t="shared" si="16"/>
        <v>41354</v>
      </c>
      <c r="B9" s="2">
        <f t="shared" si="17"/>
        <v>0.29166666666666663</v>
      </c>
      <c r="C9" s="3">
        <f t="shared" si="14"/>
        <v>34.96666666666667</v>
      </c>
      <c r="D9" s="3">
        <f t="shared" si="0"/>
        <v>0.6102834617806839</v>
      </c>
      <c r="E9" s="3">
        <f t="shared" si="15"/>
        <v>138.4</v>
      </c>
      <c r="F9" s="4">
        <f t="shared" si="1"/>
        <v>2.4155356847601523</v>
      </c>
      <c r="G9" s="5">
        <f t="shared" si="12"/>
        <v>80</v>
      </c>
      <c r="H9" s="7">
        <f t="shared" si="2"/>
        <v>6.999999999999999</v>
      </c>
      <c r="I9" s="3">
        <f t="shared" si="3"/>
        <v>1.359922299362157</v>
      </c>
      <c r="J9" s="3">
        <f t="shared" si="4"/>
        <v>-0.0011505915019577827</v>
      </c>
      <c r="K9" s="3">
        <f t="shared" si="5"/>
        <v>-0.06592403700579935</v>
      </c>
      <c r="L9" s="3">
        <f t="shared" si="6"/>
        <v>-0.03428786596573514</v>
      </c>
      <c r="M9" s="3">
        <f t="shared" si="7"/>
        <v>-1.9645500083468799</v>
      </c>
      <c r="N9" s="3">
        <f t="shared" si="8"/>
        <v>-1.2839436103936752</v>
      </c>
      <c r="O9" s="3">
        <f t="shared" si="9"/>
        <v>-1.4023664457721834</v>
      </c>
      <c r="P9" s="3">
        <f t="shared" si="13"/>
        <v>-80.34967867350794</v>
      </c>
      <c r="Q9" s="3">
        <f t="shared" si="10"/>
        <v>0.23331252255034285</v>
      </c>
      <c r="R9" s="3">
        <f t="shared" si="11"/>
        <v>13.367822849685492</v>
      </c>
    </row>
    <row r="10" spans="1:18" s="3" customFormat="1" ht="11.25">
      <c r="A10" s="1">
        <f t="shared" si="16"/>
        <v>41354</v>
      </c>
      <c r="B10" s="2">
        <f t="shared" si="17"/>
        <v>0.31249999999999994</v>
      </c>
      <c r="C10" s="3">
        <f t="shared" si="14"/>
        <v>34.96666666666667</v>
      </c>
      <c r="D10" s="3">
        <f t="shared" si="0"/>
        <v>0.6102834617806839</v>
      </c>
      <c r="E10" s="3">
        <f t="shared" si="15"/>
        <v>138.4</v>
      </c>
      <c r="F10" s="4">
        <f t="shared" si="1"/>
        <v>2.4155356847601523</v>
      </c>
      <c r="G10" s="5">
        <f t="shared" si="12"/>
        <v>80</v>
      </c>
      <c r="H10" s="7">
        <f t="shared" si="2"/>
        <v>7.499999999999998</v>
      </c>
      <c r="I10" s="3">
        <f t="shared" si="3"/>
        <v>1.359922299362157</v>
      </c>
      <c r="J10" s="3">
        <f t="shared" si="4"/>
        <v>-0.0011505915019577827</v>
      </c>
      <c r="K10" s="3">
        <f t="shared" si="5"/>
        <v>-0.06592403700579935</v>
      </c>
      <c r="L10" s="3">
        <f t="shared" si="6"/>
        <v>-0.03428786596573514</v>
      </c>
      <c r="M10" s="3">
        <f t="shared" si="7"/>
        <v>-1.9645500083468799</v>
      </c>
      <c r="N10" s="3">
        <f t="shared" si="8"/>
        <v>-1.1530439164941007</v>
      </c>
      <c r="O10" s="3">
        <f t="shared" si="9"/>
        <v>-1.320724147719864</v>
      </c>
      <c r="P10" s="3">
        <f t="shared" si="13"/>
        <v>-75.6719195653609</v>
      </c>
      <c r="Q10" s="3">
        <f t="shared" si="10"/>
        <v>0.3382232889975663</v>
      </c>
      <c r="R10" s="3">
        <f t="shared" si="11"/>
        <v>19.378766992594084</v>
      </c>
    </row>
    <row r="11" spans="1:18" s="3" customFormat="1" ht="11.25">
      <c r="A11" s="1">
        <f t="shared" si="16"/>
        <v>41354</v>
      </c>
      <c r="B11" s="2">
        <f t="shared" si="17"/>
        <v>0.33333333333333326</v>
      </c>
      <c r="C11" s="3">
        <f t="shared" si="14"/>
        <v>34.96666666666667</v>
      </c>
      <c r="D11" s="3">
        <f t="shared" si="0"/>
        <v>0.6102834617806839</v>
      </c>
      <c r="E11" s="3">
        <f t="shared" si="15"/>
        <v>138.4</v>
      </c>
      <c r="F11" s="4">
        <f t="shared" si="1"/>
        <v>2.4155356847601523</v>
      </c>
      <c r="G11" s="5">
        <f t="shared" si="12"/>
        <v>80</v>
      </c>
      <c r="H11" s="7">
        <f t="shared" si="2"/>
        <v>7.999999999999998</v>
      </c>
      <c r="I11" s="3">
        <f t="shared" si="3"/>
        <v>1.359922299362157</v>
      </c>
      <c r="J11" s="3">
        <f t="shared" si="4"/>
        <v>-0.0011505915019577827</v>
      </c>
      <c r="K11" s="3">
        <f t="shared" si="5"/>
        <v>-0.06592403700579935</v>
      </c>
      <c r="L11" s="3">
        <f t="shared" si="6"/>
        <v>-0.03428786596573514</v>
      </c>
      <c r="M11" s="3">
        <f t="shared" si="7"/>
        <v>-1.9645500083468799</v>
      </c>
      <c r="N11" s="3">
        <f t="shared" si="8"/>
        <v>-1.0221442225945259</v>
      </c>
      <c r="O11" s="3">
        <f t="shared" si="9"/>
        <v>-1.2328627534684813</v>
      </c>
      <c r="P11" s="3">
        <f t="shared" si="13"/>
        <v>-70.63783249262167</v>
      </c>
      <c r="Q11" s="3">
        <f t="shared" si="10"/>
        <v>0.4408771444011531</v>
      </c>
      <c r="R11" s="3">
        <f t="shared" si="11"/>
        <v>25.260399657965827</v>
      </c>
    </row>
    <row r="12" spans="1:18" s="3" customFormat="1" ht="11.25">
      <c r="A12" s="1">
        <f t="shared" si="16"/>
        <v>41354</v>
      </c>
      <c r="B12" s="2">
        <f t="shared" si="17"/>
        <v>0.3541666666666666</v>
      </c>
      <c r="C12" s="3">
        <f t="shared" si="14"/>
        <v>34.96666666666667</v>
      </c>
      <c r="D12" s="3">
        <f t="shared" si="0"/>
        <v>0.6102834617806839</v>
      </c>
      <c r="E12" s="3">
        <f t="shared" si="15"/>
        <v>138.4</v>
      </c>
      <c r="F12" s="4">
        <f t="shared" si="1"/>
        <v>2.4155356847601523</v>
      </c>
      <c r="G12" s="5">
        <f t="shared" si="12"/>
        <v>80</v>
      </c>
      <c r="H12" s="7">
        <f t="shared" si="2"/>
        <v>8.499999999999998</v>
      </c>
      <c r="I12" s="3">
        <f t="shared" si="3"/>
        <v>1.359922299362157</v>
      </c>
      <c r="J12" s="3">
        <f t="shared" si="4"/>
        <v>-0.0011505915019577827</v>
      </c>
      <c r="K12" s="3">
        <f t="shared" si="5"/>
        <v>-0.06592403700579935</v>
      </c>
      <c r="L12" s="3">
        <f t="shared" si="6"/>
        <v>-0.03428786596573514</v>
      </c>
      <c r="M12" s="3">
        <f t="shared" si="7"/>
        <v>-1.9645500083468799</v>
      </c>
      <c r="N12" s="3">
        <f t="shared" si="8"/>
        <v>-0.8912445286949513</v>
      </c>
      <c r="O12" s="3">
        <f t="shared" si="9"/>
        <v>-1.1361710069156683</v>
      </c>
      <c r="P12" s="3">
        <f t="shared" si="13"/>
        <v>-65.09780350139687</v>
      </c>
      <c r="Q12" s="3">
        <f t="shared" si="10"/>
        <v>0.5402395407273044</v>
      </c>
      <c r="R12" s="3">
        <f t="shared" si="11"/>
        <v>30.953445609760493</v>
      </c>
    </row>
    <row r="13" spans="1:18" s="3" customFormat="1" ht="11.25">
      <c r="A13" s="1">
        <f t="shared" si="16"/>
        <v>41354</v>
      </c>
      <c r="B13" s="2">
        <f t="shared" si="17"/>
        <v>0.3749999999999999</v>
      </c>
      <c r="C13" s="3">
        <f t="shared" si="14"/>
        <v>34.96666666666667</v>
      </c>
      <c r="D13" s="3">
        <f t="shared" si="0"/>
        <v>0.6102834617806839</v>
      </c>
      <c r="E13" s="3">
        <f t="shared" si="15"/>
        <v>138.4</v>
      </c>
      <c r="F13" s="4">
        <f t="shared" si="1"/>
        <v>2.4155356847601523</v>
      </c>
      <c r="G13" s="5">
        <f t="shared" si="12"/>
        <v>80</v>
      </c>
      <c r="H13" s="7">
        <f t="shared" si="2"/>
        <v>8.999999999999996</v>
      </c>
      <c r="I13" s="3">
        <f t="shared" si="3"/>
        <v>1.359922299362157</v>
      </c>
      <c r="J13" s="3">
        <f t="shared" si="4"/>
        <v>-0.0011505915019577827</v>
      </c>
      <c r="K13" s="3">
        <f t="shared" si="5"/>
        <v>-0.06592403700579935</v>
      </c>
      <c r="L13" s="3">
        <f t="shared" si="6"/>
        <v>-0.03428786596573514</v>
      </c>
      <c r="M13" s="3">
        <f t="shared" si="7"/>
        <v>-1.9645500083468799</v>
      </c>
      <c r="N13" s="3">
        <f t="shared" si="8"/>
        <v>-0.7603448347953771</v>
      </c>
      <c r="O13" s="3">
        <f t="shared" si="9"/>
        <v>-1.0274933835200701</v>
      </c>
      <c r="P13" s="3">
        <f t="shared" si="13"/>
        <v>-58.87103435331687</v>
      </c>
      <c r="Q13" s="3">
        <f t="shared" si="10"/>
        <v>0.6349511179084872</v>
      </c>
      <c r="R13" s="3">
        <f t="shared" si="11"/>
        <v>36.38001925326982</v>
      </c>
    </row>
    <row r="14" spans="1:18" s="3" customFormat="1" ht="11.25">
      <c r="A14" s="1">
        <f t="shared" si="16"/>
        <v>41354</v>
      </c>
      <c r="B14" s="2">
        <f t="shared" si="17"/>
        <v>0.3958333333333332</v>
      </c>
      <c r="C14" s="3">
        <f t="shared" si="14"/>
        <v>34.96666666666667</v>
      </c>
      <c r="D14" s="3">
        <f t="shared" si="0"/>
        <v>0.6102834617806839</v>
      </c>
      <c r="E14" s="3">
        <f t="shared" si="15"/>
        <v>138.4</v>
      </c>
      <c r="F14" s="4">
        <f t="shared" si="1"/>
        <v>2.4155356847601523</v>
      </c>
      <c r="G14" s="5">
        <f t="shared" si="12"/>
        <v>80</v>
      </c>
      <c r="H14" s="7">
        <f t="shared" si="2"/>
        <v>9.499999999999996</v>
      </c>
      <c r="I14" s="3">
        <f t="shared" si="3"/>
        <v>1.359922299362157</v>
      </c>
      <c r="J14" s="3">
        <f t="shared" si="4"/>
        <v>-0.0011505915019577827</v>
      </c>
      <c r="K14" s="3">
        <f t="shared" si="5"/>
        <v>-0.06592403700579935</v>
      </c>
      <c r="L14" s="3">
        <f t="shared" si="6"/>
        <v>-0.03428786596573514</v>
      </c>
      <c r="M14" s="3">
        <f t="shared" si="7"/>
        <v>-1.9645500083468799</v>
      </c>
      <c r="N14" s="3">
        <f t="shared" si="8"/>
        <v>-0.6294451408958024</v>
      </c>
      <c r="O14" s="3">
        <f t="shared" si="9"/>
        <v>-0.9030824120047818</v>
      </c>
      <c r="P14" s="3">
        <f t="shared" si="13"/>
        <v>-51.74281076036854</v>
      </c>
      <c r="Q14" s="3">
        <f t="shared" si="10"/>
        <v>0.7231836946948721</v>
      </c>
      <c r="R14" s="3">
        <f t="shared" si="11"/>
        <v>41.43537351869364</v>
      </c>
    </row>
    <row r="15" spans="1:18" s="3" customFormat="1" ht="11.25">
      <c r="A15" s="1">
        <f t="shared" si="16"/>
        <v>41354</v>
      </c>
      <c r="B15" s="2">
        <f t="shared" si="17"/>
        <v>0.4166666666666665</v>
      </c>
      <c r="C15" s="3">
        <f t="shared" si="14"/>
        <v>34.96666666666667</v>
      </c>
      <c r="D15" s="3">
        <f t="shared" si="0"/>
        <v>0.6102834617806839</v>
      </c>
      <c r="E15" s="3">
        <f t="shared" si="15"/>
        <v>138.4</v>
      </c>
      <c r="F15" s="4">
        <f t="shared" si="1"/>
        <v>2.4155356847601523</v>
      </c>
      <c r="G15" s="5">
        <f t="shared" si="12"/>
        <v>80</v>
      </c>
      <c r="H15" s="7">
        <f t="shared" si="2"/>
        <v>9.999999999999996</v>
      </c>
      <c r="I15" s="3">
        <f t="shared" si="3"/>
        <v>1.359922299362157</v>
      </c>
      <c r="J15" s="3">
        <f t="shared" si="4"/>
        <v>-0.0011505915019577827</v>
      </c>
      <c r="K15" s="3">
        <f t="shared" si="5"/>
        <v>-0.06592403700579935</v>
      </c>
      <c r="L15" s="3">
        <f t="shared" si="6"/>
        <v>-0.03428786596573514</v>
      </c>
      <c r="M15" s="3">
        <f t="shared" si="7"/>
        <v>-1.9645500083468799</v>
      </c>
      <c r="N15" s="3">
        <f t="shared" si="8"/>
        <v>-0.49854544699622766</v>
      </c>
      <c r="O15" s="3">
        <f t="shared" si="9"/>
        <v>-0.758801256055132</v>
      </c>
      <c r="P15" s="3">
        <f t="shared" si="13"/>
        <v>-43.47610946118477</v>
      </c>
      <c r="Q15" s="3">
        <f t="shared" si="10"/>
        <v>0.8024733557595958</v>
      </c>
      <c r="R15" s="3">
        <f t="shared" si="11"/>
        <v>45.978336456725074</v>
      </c>
    </row>
    <row r="16" spans="1:18" s="3" customFormat="1" ht="11.25">
      <c r="A16" s="1">
        <f t="shared" si="16"/>
        <v>41354</v>
      </c>
      <c r="B16" s="2">
        <f t="shared" si="17"/>
        <v>0.43749999999999983</v>
      </c>
      <c r="C16" s="3">
        <f t="shared" si="14"/>
        <v>34.96666666666667</v>
      </c>
      <c r="D16" s="3">
        <f t="shared" si="0"/>
        <v>0.6102834617806839</v>
      </c>
      <c r="E16" s="3">
        <f t="shared" si="15"/>
        <v>138.4</v>
      </c>
      <c r="F16" s="4">
        <f t="shared" si="1"/>
        <v>2.4155356847601523</v>
      </c>
      <c r="G16" s="5">
        <f t="shared" si="12"/>
        <v>80</v>
      </c>
      <c r="H16" s="7">
        <f t="shared" si="2"/>
        <v>10.499999999999996</v>
      </c>
      <c r="I16" s="3">
        <f t="shared" si="3"/>
        <v>1.359922299362157</v>
      </c>
      <c r="J16" s="3">
        <f t="shared" si="4"/>
        <v>-0.0011505915019577827</v>
      </c>
      <c r="K16" s="3">
        <f t="shared" si="5"/>
        <v>-0.06592403700579935</v>
      </c>
      <c r="L16" s="3">
        <f t="shared" si="6"/>
        <v>-0.03428786596573514</v>
      </c>
      <c r="M16" s="3">
        <f t="shared" si="7"/>
        <v>-1.9645500083468799</v>
      </c>
      <c r="N16" s="3">
        <f t="shared" si="8"/>
        <v>-0.3676457530966529</v>
      </c>
      <c r="O16" s="3">
        <f t="shared" si="9"/>
        <v>-0.5909116577444304</v>
      </c>
      <c r="P16" s="3">
        <f t="shared" si="13"/>
        <v>-33.85674405383485</v>
      </c>
      <c r="Q16" s="3">
        <f t="shared" si="10"/>
        <v>0.8695899470789924</v>
      </c>
      <c r="R16" s="3">
        <f t="shared" si="11"/>
        <v>49.82383387463088</v>
      </c>
    </row>
    <row r="17" spans="1:18" s="3" customFormat="1" ht="11.25">
      <c r="A17" s="1">
        <f t="shared" si="16"/>
        <v>41354</v>
      </c>
      <c r="B17" s="2">
        <f t="shared" si="17"/>
        <v>0.45833333333333315</v>
      </c>
      <c r="C17" s="3">
        <f t="shared" si="14"/>
        <v>34.96666666666667</v>
      </c>
      <c r="D17" s="3">
        <f t="shared" si="0"/>
        <v>0.6102834617806839</v>
      </c>
      <c r="E17" s="3">
        <f t="shared" si="15"/>
        <v>138.4</v>
      </c>
      <c r="F17" s="4">
        <f t="shared" si="1"/>
        <v>2.4155356847601523</v>
      </c>
      <c r="G17" s="5">
        <f t="shared" si="12"/>
        <v>80</v>
      </c>
      <c r="H17" s="7">
        <f t="shared" si="2"/>
        <v>10.999999999999996</v>
      </c>
      <c r="I17" s="3">
        <f t="shared" si="3"/>
        <v>1.359922299362157</v>
      </c>
      <c r="J17" s="3">
        <f t="shared" si="4"/>
        <v>-0.0011505915019577827</v>
      </c>
      <c r="K17" s="3">
        <f t="shared" si="5"/>
        <v>-0.06592403700579935</v>
      </c>
      <c r="L17" s="3">
        <f t="shared" si="6"/>
        <v>-0.03428786596573514</v>
      </c>
      <c r="M17" s="3">
        <f t="shared" si="7"/>
        <v>-1.9645500083468799</v>
      </c>
      <c r="N17" s="3">
        <f t="shared" si="8"/>
        <v>-0.2367460591970782</v>
      </c>
      <c r="O17" s="3">
        <f t="shared" si="9"/>
        <v>-0.39786687537935383</v>
      </c>
      <c r="P17" s="3">
        <f t="shared" si="13"/>
        <v>-22.796092767294457</v>
      </c>
      <c r="Q17" s="3">
        <f t="shared" si="10"/>
        <v>0.9206036587953198</v>
      </c>
      <c r="R17" s="3">
        <f t="shared" si="11"/>
        <v>52.74670425327351</v>
      </c>
    </row>
    <row r="18" spans="1:18" s="3" customFormat="1" ht="11.25">
      <c r="A18" s="1">
        <f t="shared" si="16"/>
        <v>41354</v>
      </c>
      <c r="B18" s="2">
        <f>B17+"0:15:00"</f>
        <v>0.46874999999999983</v>
      </c>
      <c r="C18" s="3">
        <f t="shared" si="14"/>
        <v>34.96666666666667</v>
      </c>
      <c r="D18" s="3">
        <f t="shared" si="0"/>
        <v>0.6102834617806839</v>
      </c>
      <c r="E18" s="3">
        <f t="shared" si="15"/>
        <v>138.4</v>
      </c>
      <c r="F18" s="4">
        <f t="shared" si="1"/>
        <v>2.4155356847601523</v>
      </c>
      <c r="G18" s="5">
        <f t="shared" si="12"/>
        <v>80</v>
      </c>
      <c r="H18" s="7">
        <f t="shared" si="2"/>
        <v>11.249999999999996</v>
      </c>
      <c r="I18" s="3">
        <f t="shared" si="3"/>
        <v>1.359922299362157</v>
      </c>
      <c r="J18" s="3">
        <f t="shared" si="4"/>
        <v>-0.0011505915019577827</v>
      </c>
      <c r="K18" s="3">
        <f t="shared" si="5"/>
        <v>-0.06592403700579935</v>
      </c>
      <c r="L18" s="3">
        <f t="shared" si="6"/>
        <v>-0.03428786596573514</v>
      </c>
      <c r="M18" s="3">
        <f t="shared" si="7"/>
        <v>-1.9645500083468799</v>
      </c>
      <c r="N18" s="3">
        <f t="shared" si="8"/>
        <v>-0.1712962122472908</v>
      </c>
      <c r="O18" s="3">
        <f t="shared" si="9"/>
        <v>-0.29269414359236806</v>
      </c>
      <c r="P18" s="3">
        <f t="shared" si="13"/>
        <v>-16.770139116038777</v>
      </c>
      <c r="Q18" s="3">
        <f t="shared" si="10"/>
        <v>0.938770246909015</v>
      </c>
      <c r="R18" s="3">
        <f t="shared" si="11"/>
        <v>53.78757308034077</v>
      </c>
    </row>
    <row r="19" spans="1:18" s="3" customFormat="1" ht="11.25">
      <c r="A19" s="1">
        <f t="shared" si="16"/>
        <v>41354</v>
      </c>
      <c r="B19" s="2">
        <f aca="true" t="shared" si="18" ref="B19:B27">B18+"0:15:00"</f>
        <v>0.4791666666666665</v>
      </c>
      <c r="C19" s="3">
        <f t="shared" si="14"/>
        <v>34.96666666666667</v>
      </c>
      <c r="D19" s="3">
        <f t="shared" si="0"/>
        <v>0.6102834617806839</v>
      </c>
      <c r="E19" s="3">
        <f t="shared" si="15"/>
        <v>138.4</v>
      </c>
      <c r="F19" s="4">
        <f t="shared" si="1"/>
        <v>2.4155356847601523</v>
      </c>
      <c r="G19" s="5">
        <f t="shared" si="12"/>
        <v>80</v>
      </c>
      <c r="H19" s="7">
        <f t="shared" si="2"/>
        <v>11.499999999999996</v>
      </c>
      <c r="I19" s="3">
        <f t="shared" si="3"/>
        <v>1.359922299362157</v>
      </c>
      <c r="J19" s="3">
        <f t="shared" si="4"/>
        <v>-0.0011505915019577827</v>
      </c>
      <c r="K19" s="3">
        <f t="shared" si="5"/>
        <v>-0.06592403700579935</v>
      </c>
      <c r="L19" s="3">
        <f t="shared" si="6"/>
        <v>-0.03428786596573514</v>
      </c>
      <c r="M19" s="3">
        <f t="shared" si="7"/>
        <v>-1.9645500083468799</v>
      </c>
      <c r="N19" s="3">
        <f t="shared" si="8"/>
        <v>-0.10584636529750349</v>
      </c>
      <c r="O19" s="3">
        <f t="shared" si="9"/>
        <v>-0.18300680506762795</v>
      </c>
      <c r="P19" s="3">
        <f t="shared" si="13"/>
        <v>-10.48551755254845</v>
      </c>
      <c r="Q19" s="3">
        <f t="shared" si="10"/>
        <v>0.9514178148968826</v>
      </c>
      <c r="R19" s="3">
        <f t="shared" si="11"/>
        <v>54.512225347150356</v>
      </c>
    </row>
    <row r="20" spans="1:18" s="3" customFormat="1" ht="11.25">
      <c r="A20" s="1">
        <f t="shared" si="16"/>
        <v>41354</v>
      </c>
      <c r="B20" s="2">
        <f t="shared" si="18"/>
        <v>0.4895833333333332</v>
      </c>
      <c r="C20" s="3">
        <f t="shared" si="14"/>
        <v>34.96666666666667</v>
      </c>
      <c r="D20" s="3">
        <f t="shared" si="0"/>
        <v>0.6102834617806839</v>
      </c>
      <c r="E20" s="3">
        <f t="shared" si="15"/>
        <v>138.4</v>
      </c>
      <c r="F20" s="4">
        <f t="shared" si="1"/>
        <v>2.4155356847601523</v>
      </c>
      <c r="G20" s="5">
        <f t="shared" si="12"/>
        <v>80</v>
      </c>
      <c r="H20" s="7">
        <f t="shared" si="2"/>
        <v>11.749999999999996</v>
      </c>
      <c r="I20" s="3">
        <f t="shared" si="3"/>
        <v>1.359922299362157</v>
      </c>
      <c r="J20" s="3">
        <f t="shared" si="4"/>
        <v>-0.0011505915019577827</v>
      </c>
      <c r="K20" s="3">
        <f t="shared" si="5"/>
        <v>-0.06592403700579935</v>
      </c>
      <c r="L20" s="3">
        <f t="shared" si="6"/>
        <v>-0.03428786596573514</v>
      </c>
      <c r="M20" s="3">
        <f t="shared" si="7"/>
        <v>-1.9645500083468799</v>
      </c>
      <c r="N20" s="3">
        <f t="shared" si="8"/>
        <v>-0.04039651834771613</v>
      </c>
      <c r="O20" s="3">
        <f t="shared" si="9"/>
        <v>-0.07029417832030148</v>
      </c>
      <c r="P20" s="3">
        <f t="shared" si="13"/>
        <v>-4.027559742093285</v>
      </c>
      <c r="Q20" s="3">
        <f t="shared" si="10"/>
        <v>0.9581985876168573</v>
      </c>
      <c r="R20" s="3">
        <f t="shared" si="11"/>
        <v>54.90073500584235</v>
      </c>
    </row>
    <row r="21" spans="1:18" s="3" customFormat="1" ht="11.25">
      <c r="A21" s="1">
        <f t="shared" si="16"/>
        <v>41354</v>
      </c>
      <c r="B21" s="2">
        <f t="shared" si="18"/>
        <v>0.4999999999999999</v>
      </c>
      <c r="C21" s="3">
        <f t="shared" si="14"/>
        <v>34.96666666666667</v>
      </c>
      <c r="D21" s="3">
        <f t="shared" si="0"/>
        <v>0.6102834617806839</v>
      </c>
      <c r="E21" s="3">
        <f t="shared" si="15"/>
        <v>138.4</v>
      </c>
      <c r="F21" s="4">
        <f t="shared" si="1"/>
        <v>2.4155356847601523</v>
      </c>
      <c r="G21" s="5">
        <f t="shared" si="12"/>
        <v>80</v>
      </c>
      <c r="H21" s="7">
        <f t="shared" si="2"/>
        <v>11.999999999999996</v>
      </c>
      <c r="I21" s="3">
        <f t="shared" si="3"/>
        <v>1.359922299362157</v>
      </c>
      <c r="J21" s="3">
        <f t="shared" si="4"/>
        <v>-0.0011505915019577827</v>
      </c>
      <c r="K21" s="3">
        <f t="shared" si="5"/>
        <v>-0.06592403700579935</v>
      </c>
      <c r="L21" s="3">
        <f t="shared" si="6"/>
        <v>-0.03428786596573514</v>
      </c>
      <c r="M21" s="3">
        <f t="shared" si="7"/>
        <v>-1.9645500083468799</v>
      </c>
      <c r="N21" s="3">
        <f t="shared" si="8"/>
        <v>0.025053328602071233</v>
      </c>
      <c r="O21" s="3">
        <f t="shared" si="9"/>
        <v>0.04362508455942601</v>
      </c>
      <c r="P21" s="3">
        <f t="shared" si="13"/>
        <v>2.4995332261564447</v>
      </c>
      <c r="Q21" s="3">
        <f t="shared" si="10"/>
        <v>0.9589144193396109</v>
      </c>
      <c r="R21" s="3">
        <f t="shared" si="11"/>
        <v>54.941749142397704</v>
      </c>
    </row>
    <row r="22" spans="1:18" s="3" customFormat="1" ht="11.25">
      <c r="A22" s="1">
        <f t="shared" si="16"/>
        <v>41354</v>
      </c>
      <c r="B22" s="2">
        <f t="shared" si="18"/>
        <v>0.5104166666666665</v>
      </c>
      <c r="C22" s="3">
        <f t="shared" si="14"/>
        <v>34.96666666666667</v>
      </c>
      <c r="D22" s="3">
        <f t="shared" si="0"/>
        <v>0.6102834617806839</v>
      </c>
      <c r="E22" s="3">
        <f t="shared" si="15"/>
        <v>138.4</v>
      </c>
      <c r="F22" s="4">
        <f t="shared" si="1"/>
        <v>2.4155356847601523</v>
      </c>
      <c r="G22" s="5">
        <f t="shared" si="12"/>
        <v>80</v>
      </c>
      <c r="H22" s="7">
        <f t="shared" si="2"/>
        <v>12.249999999999996</v>
      </c>
      <c r="I22" s="3">
        <f t="shared" si="3"/>
        <v>1.359922299362157</v>
      </c>
      <c r="J22" s="3">
        <f t="shared" si="4"/>
        <v>-0.0011505915019577827</v>
      </c>
      <c r="K22" s="3">
        <f t="shared" si="5"/>
        <v>-0.06592403700579935</v>
      </c>
      <c r="L22" s="3">
        <f t="shared" si="6"/>
        <v>-0.03428786596573514</v>
      </c>
      <c r="M22" s="3">
        <f t="shared" si="7"/>
        <v>-1.9645500083468799</v>
      </c>
      <c r="N22" s="3">
        <f t="shared" si="8"/>
        <v>0.09050317555185858</v>
      </c>
      <c r="O22" s="3">
        <f t="shared" si="9"/>
        <v>0.15679250064088046</v>
      </c>
      <c r="P22" s="3">
        <f t="shared" si="13"/>
        <v>8.983548546024707</v>
      </c>
      <c r="Q22" s="3">
        <f t="shared" si="10"/>
        <v>0.9535438905343876</v>
      </c>
      <c r="R22" s="3">
        <f t="shared" si="11"/>
        <v>54.634040508104974</v>
      </c>
    </row>
    <row r="23" spans="1:18" s="3" customFormat="1" ht="11.25">
      <c r="A23" s="1">
        <f t="shared" si="16"/>
        <v>41354</v>
      </c>
      <c r="B23" s="2">
        <f t="shared" si="18"/>
        <v>0.5208333333333331</v>
      </c>
      <c r="C23" s="3">
        <f t="shared" si="14"/>
        <v>34.96666666666667</v>
      </c>
      <c r="D23" s="3">
        <f t="shared" si="0"/>
        <v>0.6102834617806839</v>
      </c>
      <c r="E23" s="3">
        <f t="shared" si="15"/>
        <v>138.4</v>
      </c>
      <c r="F23" s="4">
        <f t="shared" si="1"/>
        <v>2.4155356847601523</v>
      </c>
      <c r="G23" s="5">
        <f t="shared" si="12"/>
        <v>80</v>
      </c>
      <c r="H23" s="7">
        <f t="shared" si="2"/>
        <v>12.499999999999996</v>
      </c>
      <c r="I23" s="3">
        <f t="shared" si="3"/>
        <v>1.359922299362157</v>
      </c>
      <c r="J23" s="3">
        <f t="shared" si="4"/>
        <v>-0.0011505915019577827</v>
      </c>
      <c r="K23" s="3">
        <f t="shared" si="5"/>
        <v>-0.06592403700579935</v>
      </c>
      <c r="L23" s="3">
        <f t="shared" si="6"/>
        <v>-0.03428786596573514</v>
      </c>
      <c r="M23" s="3">
        <f t="shared" si="7"/>
        <v>-1.9645500083468799</v>
      </c>
      <c r="N23" s="3">
        <f t="shared" si="8"/>
        <v>0.15595302250164594</v>
      </c>
      <c r="O23" s="3">
        <f t="shared" si="9"/>
        <v>0.26733728947831764</v>
      </c>
      <c r="P23" s="3">
        <f t="shared" si="13"/>
        <v>15.317298393574749</v>
      </c>
      <c r="Q23" s="3">
        <f t="shared" si="10"/>
        <v>0.9422453512015018</v>
      </c>
      <c r="R23" s="3">
        <f t="shared" si="11"/>
        <v>53.98668188966807</v>
      </c>
    </row>
    <row r="24" spans="1:18" s="3" customFormat="1" ht="11.25">
      <c r="A24" s="1">
        <f t="shared" si="16"/>
        <v>41354</v>
      </c>
      <c r="B24" s="2">
        <f t="shared" si="18"/>
        <v>0.5312499999999998</v>
      </c>
      <c r="C24" s="3">
        <f t="shared" si="14"/>
        <v>34.96666666666667</v>
      </c>
      <c r="D24" s="3">
        <f t="shared" si="0"/>
        <v>0.6102834617806839</v>
      </c>
      <c r="E24" s="3">
        <f t="shared" si="15"/>
        <v>138.4</v>
      </c>
      <c r="F24" s="4">
        <f t="shared" si="1"/>
        <v>2.4155356847601523</v>
      </c>
      <c r="G24" s="5">
        <f t="shared" si="12"/>
        <v>80</v>
      </c>
      <c r="H24" s="7">
        <f t="shared" si="2"/>
        <v>12.749999999999995</v>
      </c>
      <c r="I24" s="3">
        <f t="shared" si="3"/>
        <v>1.359922299362157</v>
      </c>
      <c r="J24" s="3">
        <f t="shared" si="4"/>
        <v>-0.0011505915019577827</v>
      </c>
      <c r="K24" s="3">
        <f t="shared" si="5"/>
        <v>-0.06592403700579935</v>
      </c>
      <c r="L24" s="3">
        <f t="shared" si="6"/>
        <v>-0.03428786596573514</v>
      </c>
      <c r="M24" s="3">
        <f t="shared" si="7"/>
        <v>-1.9645500083468799</v>
      </c>
      <c r="N24" s="3">
        <f t="shared" si="8"/>
        <v>0.22140286945143284</v>
      </c>
      <c r="O24" s="3">
        <f t="shared" si="9"/>
        <v>0.37367983731302246</v>
      </c>
      <c r="P24" s="3">
        <f t="shared" si="13"/>
        <v>21.41027756717141</v>
      </c>
      <c r="Q24" s="3">
        <f t="shared" si="10"/>
        <v>0.9253349492623751</v>
      </c>
      <c r="R24" s="3">
        <f t="shared" si="11"/>
        <v>53.01778722868626</v>
      </c>
    </row>
    <row r="25" spans="1:18" s="3" customFormat="1" ht="11.25">
      <c r="A25" s="1">
        <f t="shared" si="16"/>
        <v>41354</v>
      </c>
      <c r="B25" s="2">
        <f t="shared" si="18"/>
        <v>0.5416666666666664</v>
      </c>
      <c r="C25" s="3">
        <f t="shared" si="14"/>
        <v>34.96666666666667</v>
      </c>
      <c r="D25" s="3">
        <f t="shared" si="0"/>
        <v>0.6102834617806839</v>
      </c>
      <c r="E25" s="3">
        <f t="shared" si="15"/>
        <v>138.4</v>
      </c>
      <c r="F25" s="4">
        <f t="shared" si="1"/>
        <v>2.4155356847601523</v>
      </c>
      <c r="G25" s="5">
        <f t="shared" si="12"/>
        <v>80</v>
      </c>
      <c r="H25" s="7">
        <f t="shared" si="2"/>
        <v>12.999999999999993</v>
      </c>
      <c r="I25" s="3">
        <f t="shared" si="3"/>
        <v>1.359922299362157</v>
      </c>
      <c r="J25" s="3">
        <f t="shared" si="4"/>
        <v>-0.0011505915019577827</v>
      </c>
      <c r="K25" s="3">
        <f t="shared" si="5"/>
        <v>-0.06592403700579935</v>
      </c>
      <c r="L25" s="3">
        <f t="shared" si="6"/>
        <v>-0.03428786596573514</v>
      </c>
      <c r="M25" s="3">
        <f t="shared" si="7"/>
        <v>-1.9645500083468799</v>
      </c>
      <c r="N25" s="3">
        <f t="shared" si="8"/>
        <v>0.28685271640121973</v>
      </c>
      <c r="O25" s="3">
        <f t="shared" si="9"/>
        <v>0.4746605715057255</v>
      </c>
      <c r="P25" s="3">
        <f t="shared" si="13"/>
        <v>27.19604744854569</v>
      </c>
      <c r="Q25" s="3">
        <f t="shared" si="10"/>
        <v>0.9032463737362215</v>
      </c>
      <c r="R25" s="3">
        <f t="shared" si="11"/>
        <v>51.75220507558169</v>
      </c>
    </row>
    <row r="26" spans="1:18" s="3" customFormat="1" ht="11.25">
      <c r="A26" s="1">
        <f t="shared" si="16"/>
        <v>41354</v>
      </c>
      <c r="B26" s="2">
        <f t="shared" si="18"/>
        <v>0.552083333333333</v>
      </c>
      <c r="C26" s="3">
        <f t="shared" si="14"/>
        <v>34.96666666666667</v>
      </c>
      <c r="D26" s="3">
        <f t="shared" si="0"/>
        <v>0.6102834617806839</v>
      </c>
      <c r="E26" s="3">
        <f t="shared" si="15"/>
        <v>138.4</v>
      </c>
      <c r="F26" s="4">
        <f t="shared" si="1"/>
        <v>2.4155356847601523</v>
      </c>
      <c r="G26" s="5">
        <f t="shared" si="12"/>
        <v>80</v>
      </c>
      <c r="H26" s="7">
        <f t="shared" si="2"/>
        <v>13.249999999999993</v>
      </c>
      <c r="I26" s="3">
        <f t="shared" si="3"/>
        <v>1.359922299362157</v>
      </c>
      <c r="J26" s="3">
        <f t="shared" si="4"/>
        <v>-0.0011505915019577827</v>
      </c>
      <c r="K26" s="3">
        <f t="shared" si="5"/>
        <v>-0.06592403700579935</v>
      </c>
      <c r="L26" s="3">
        <f t="shared" si="6"/>
        <v>-0.03428786596573514</v>
      </c>
      <c r="M26" s="3">
        <f t="shared" si="7"/>
        <v>-1.9645500083468799</v>
      </c>
      <c r="N26" s="3">
        <f t="shared" si="8"/>
        <v>0.35230256335100707</v>
      </c>
      <c r="O26" s="3">
        <f t="shared" si="9"/>
        <v>0.5695766810841678</v>
      </c>
      <c r="P26" s="3">
        <f t="shared" si="13"/>
        <v>32.63433993519169</v>
      </c>
      <c r="Q26" s="3">
        <f t="shared" si="10"/>
        <v>0.876483283311359</v>
      </c>
      <c r="R26" s="3">
        <f t="shared" si="11"/>
        <v>50.218792947510096</v>
      </c>
    </row>
    <row r="27" spans="1:18" s="3" customFormat="1" ht="11.25">
      <c r="A27" s="1">
        <f t="shared" si="16"/>
        <v>41354</v>
      </c>
      <c r="B27" s="2">
        <f t="shared" si="18"/>
        <v>0.5624999999999997</v>
      </c>
      <c r="C27" s="3">
        <f t="shared" si="14"/>
        <v>34.96666666666667</v>
      </c>
      <c r="D27" s="3">
        <f t="shared" si="0"/>
        <v>0.6102834617806839</v>
      </c>
      <c r="E27" s="3">
        <f t="shared" si="15"/>
        <v>138.4</v>
      </c>
      <c r="F27" s="4">
        <f t="shared" si="1"/>
        <v>2.4155356847601523</v>
      </c>
      <c r="G27" s="5">
        <f t="shared" si="12"/>
        <v>80</v>
      </c>
      <c r="H27" s="7">
        <f t="shared" si="2"/>
        <v>13.499999999999993</v>
      </c>
      <c r="I27" s="3">
        <f t="shared" si="3"/>
        <v>1.359922299362157</v>
      </c>
      <c r="J27" s="3">
        <f t="shared" si="4"/>
        <v>-0.0011505915019577827</v>
      </c>
      <c r="K27" s="3">
        <f t="shared" si="5"/>
        <v>-0.06592403700579935</v>
      </c>
      <c r="L27" s="3">
        <f t="shared" si="6"/>
        <v>-0.03428786596573514</v>
      </c>
      <c r="M27" s="3">
        <f t="shared" si="7"/>
        <v>-1.9645500083468799</v>
      </c>
      <c r="N27" s="3">
        <f t="shared" si="8"/>
        <v>0.4177524103007944</v>
      </c>
      <c r="O27" s="3">
        <f t="shared" si="9"/>
        <v>0.6581420546901057</v>
      </c>
      <c r="P27" s="3">
        <f t="shared" si="13"/>
        <v>37.70876205381126</v>
      </c>
      <c r="Q27" s="3">
        <f t="shared" si="10"/>
        <v>0.8455747795590741</v>
      </c>
      <c r="R27" s="3">
        <f t="shared" si="11"/>
        <v>48.4478661314399</v>
      </c>
    </row>
    <row r="28" spans="1:18" s="3" customFormat="1" ht="11.25">
      <c r="A28" s="1">
        <f t="shared" si="16"/>
        <v>41354</v>
      </c>
      <c r="B28" s="2">
        <f t="shared" si="17"/>
        <v>0.583333333333333</v>
      </c>
      <c r="C28" s="3">
        <f t="shared" si="14"/>
        <v>34.96666666666667</v>
      </c>
      <c r="D28" s="3">
        <f t="shared" si="0"/>
        <v>0.6102834617806839</v>
      </c>
      <c r="E28" s="3">
        <f t="shared" si="15"/>
        <v>138.4</v>
      </c>
      <c r="F28" s="4">
        <f t="shared" si="1"/>
        <v>2.4155356847601523</v>
      </c>
      <c r="G28" s="5">
        <f t="shared" si="12"/>
        <v>80</v>
      </c>
      <c r="H28" s="7">
        <f t="shared" si="2"/>
        <v>13.999999999999993</v>
      </c>
      <c r="I28" s="3">
        <f t="shared" si="3"/>
        <v>1.359922299362157</v>
      </c>
      <c r="J28" s="3">
        <f t="shared" si="4"/>
        <v>-0.0011505915019577827</v>
      </c>
      <c r="K28" s="3">
        <f t="shared" si="5"/>
        <v>-0.06592403700579935</v>
      </c>
      <c r="L28" s="3">
        <f t="shared" si="6"/>
        <v>-0.03428786596573514</v>
      </c>
      <c r="M28" s="3">
        <f t="shared" si="7"/>
        <v>-1.9645500083468799</v>
      </c>
      <c r="N28" s="3">
        <f t="shared" si="8"/>
        <v>0.5486521042003691</v>
      </c>
      <c r="O28" s="3">
        <f t="shared" si="9"/>
        <v>0.8166394955327801</v>
      </c>
      <c r="P28" s="3">
        <f t="shared" si="13"/>
        <v>46.78999647772095</v>
      </c>
      <c r="Q28" s="3">
        <f t="shared" si="10"/>
        <v>0.7733668943819535</v>
      </c>
      <c r="R28" s="3">
        <f t="shared" si="11"/>
        <v>44.31065906322563</v>
      </c>
    </row>
    <row r="29" spans="1:18" s="3" customFormat="1" ht="11.25">
      <c r="A29" s="1">
        <f t="shared" si="16"/>
        <v>41354</v>
      </c>
      <c r="B29" s="2">
        <f t="shared" si="17"/>
        <v>0.6041666666666664</v>
      </c>
      <c r="C29" s="3">
        <f t="shared" si="14"/>
        <v>34.96666666666667</v>
      </c>
      <c r="D29" s="3">
        <f t="shared" si="0"/>
        <v>0.6102834617806839</v>
      </c>
      <c r="E29" s="3">
        <f t="shared" si="15"/>
        <v>138.4</v>
      </c>
      <c r="F29" s="4">
        <f t="shared" si="1"/>
        <v>2.4155356847601523</v>
      </c>
      <c r="G29" s="5">
        <f t="shared" si="12"/>
        <v>80</v>
      </c>
      <c r="H29" s="7">
        <f t="shared" si="2"/>
        <v>14.499999999999993</v>
      </c>
      <c r="I29" s="3">
        <f t="shared" si="3"/>
        <v>1.359922299362157</v>
      </c>
      <c r="J29" s="3">
        <f t="shared" si="4"/>
        <v>-0.0011505915019577827</v>
      </c>
      <c r="K29" s="3">
        <f t="shared" si="5"/>
        <v>-0.06592403700579935</v>
      </c>
      <c r="L29" s="3">
        <f t="shared" si="6"/>
        <v>-0.03428786596573514</v>
      </c>
      <c r="M29" s="3">
        <f t="shared" si="7"/>
        <v>-1.9645500083468799</v>
      </c>
      <c r="N29" s="3">
        <f t="shared" si="8"/>
        <v>0.6795517980999438</v>
      </c>
      <c r="O29" s="3">
        <f t="shared" si="9"/>
        <v>0.9528240851433782</v>
      </c>
      <c r="P29" s="3">
        <f t="shared" si="13"/>
        <v>54.592798697129375</v>
      </c>
      <c r="Q29" s="3">
        <f t="shared" si="10"/>
        <v>0.6903157975781703</v>
      </c>
      <c r="R29" s="3">
        <f t="shared" si="11"/>
        <v>39.552181732436416</v>
      </c>
    </row>
    <row r="30" spans="1:18" s="3" customFormat="1" ht="11.25">
      <c r="A30" s="1">
        <f t="shared" si="16"/>
        <v>41354</v>
      </c>
      <c r="B30" s="2">
        <f t="shared" si="17"/>
        <v>0.6249999999999998</v>
      </c>
      <c r="C30" s="3">
        <f t="shared" si="14"/>
        <v>34.96666666666667</v>
      </c>
      <c r="D30" s="3">
        <f t="shared" si="0"/>
        <v>0.6102834617806839</v>
      </c>
      <c r="E30" s="3">
        <f t="shared" si="15"/>
        <v>138.4</v>
      </c>
      <c r="F30" s="4">
        <f t="shared" si="1"/>
        <v>2.4155356847601523</v>
      </c>
      <c r="G30" s="5">
        <f t="shared" si="12"/>
        <v>80</v>
      </c>
      <c r="H30" s="7">
        <f t="shared" si="2"/>
        <v>14.999999999999995</v>
      </c>
      <c r="I30" s="3">
        <f t="shared" si="3"/>
        <v>1.359922299362157</v>
      </c>
      <c r="J30" s="3">
        <f t="shared" si="4"/>
        <v>-0.0011505915019577827</v>
      </c>
      <c r="K30" s="3">
        <f t="shared" si="5"/>
        <v>-0.06592403700579935</v>
      </c>
      <c r="L30" s="3">
        <f t="shared" si="6"/>
        <v>-0.03428786596573514</v>
      </c>
      <c r="M30" s="3">
        <f t="shared" si="7"/>
        <v>-1.9645500083468799</v>
      </c>
      <c r="N30" s="3">
        <f t="shared" si="8"/>
        <v>0.8104514919995189</v>
      </c>
      <c r="O30" s="3">
        <f t="shared" si="9"/>
        <v>1.070735820369607</v>
      </c>
      <c r="P30" s="3">
        <f t="shared" si="13"/>
        <v>61.348643480656314</v>
      </c>
      <c r="Q30" s="3">
        <f t="shared" si="10"/>
        <v>0.5993504061749989</v>
      </c>
      <c r="R30" s="3">
        <f t="shared" si="11"/>
        <v>34.34024872327907</v>
      </c>
    </row>
    <row r="31" spans="1:18" s="3" customFormat="1" ht="11.25">
      <c r="A31" s="1">
        <f t="shared" si="16"/>
        <v>41354</v>
      </c>
      <c r="B31" s="2">
        <f t="shared" si="17"/>
        <v>0.6458333333333331</v>
      </c>
      <c r="C31" s="3">
        <f t="shared" si="14"/>
        <v>34.96666666666667</v>
      </c>
      <c r="D31" s="3">
        <f t="shared" si="0"/>
        <v>0.6102834617806839</v>
      </c>
      <c r="E31" s="3">
        <f t="shared" si="15"/>
        <v>138.4</v>
      </c>
      <c r="F31" s="4">
        <f t="shared" si="1"/>
        <v>2.4155356847601523</v>
      </c>
      <c r="G31" s="5">
        <f t="shared" si="12"/>
        <v>80</v>
      </c>
      <c r="H31" s="7">
        <f t="shared" si="2"/>
        <v>15.499999999999996</v>
      </c>
      <c r="I31" s="3">
        <f t="shared" si="3"/>
        <v>1.359922299362157</v>
      </c>
      <c r="J31" s="3">
        <f t="shared" si="4"/>
        <v>-0.0011505915019577827</v>
      </c>
      <c r="K31" s="3">
        <f t="shared" si="5"/>
        <v>-0.06592403700579935</v>
      </c>
      <c r="L31" s="3">
        <f t="shared" si="6"/>
        <v>-0.03428786596573514</v>
      </c>
      <c r="M31" s="3">
        <f t="shared" si="7"/>
        <v>-1.9645500083468799</v>
      </c>
      <c r="N31" s="3">
        <f t="shared" si="8"/>
        <v>0.9413511858990941</v>
      </c>
      <c r="O31" s="3">
        <f t="shared" si="9"/>
        <v>1.1744142383656029</v>
      </c>
      <c r="P31" s="3">
        <f t="shared" si="13"/>
        <v>67.2889792584201</v>
      </c>
      <c r="Q31" s="3">
        <f t="shared" si="10"/>
        <v>0.5026716727896882</v>
      </c>
      <c r="R31" s="3">
        <f t="shared" si="11"/>
        <v>28.800965331630238</v>
      </c>
    </row>
    <row r="32" spans="1:18" s="3" customFormat="1" ht="11.25">
      <c r="A32" s="1">
        <f t="shared" si="16"/>
        <v>41354</v>
      </c>
      <c r="B32" s="2">
        <f t="shared" si="17"/>
        <v>0.6666666666666665</v>
      </c>
      <c r="C32" s="3">
        <f t="shared" si="14"/>
        <v>34.96666666666667</v>
      </c>
      <c r="D32" s="3">
        <f t="shared" si="0"/>
        <v>0.6102834617806839</v>
      </c>
      <c r="E32" s="3">
        <f t="shared" si="15"/>
        <v>138.4</v>
      </c>
      <c r="F32" s="4">
        <f t="shared" si="1"/>
        <v>2.4155356847601523</v>
      </c>
      <c r="G32" s="5">
        <f t="shared" si="12"/>
        <v>80</v>
      </c>
      <c r="H32" s="7">
        <f t="shared" si="2"/>
        <v>15.999999999999996</v>
      </c>
      <c r="I32" s="3">
        <f t="shared" si="3"/>
        <v>1.359922299362157</v>
      </c>
      <c r="J32" s="3">
        <f t="shared" si="4"/>
        <v>-0.0011505915019577827</v>
      </c>
      <c r="K32" s="3">
        <f t="shared" si="5"/>
        <v>-0.06592403700579935</v>
      </c>
      <c r="L32" s="3">
        <f t="shared" si="6"/>
        <v>-0.03428786596573514</v>
      </c>
      <c r="M32" s="3">
        <f t="shared" si="7"/>
        <v>-1.9645500083468799</v>
      </c>
      <c r="N32" s="3">
        <f t="shared" si="8"/>
        <v>1.072250879798669</v>
      </c>
      <c r="O32" s="3">
        <f t="shared" si="9"/>
        <v>1.2673850845932113</v>
      </c>
      <c r="P32" s="3">
        <f t="shared" si="13"/>
        <v>72.61581636502181</v>
      </c>
      <c r="Q32" s="3">
        <f t="shared" si="10"/>
        <v>0.40190926497478785</v>
      </c>
      <c r="R32" s="3">
        <f t="shared" si="11"/>
        <v>23.027704630260423</v>
      </c>
    </row>
    <row r="33" spans="1:18" s="3" customFormat="1" ht="11.25">
      <c r="A33" s="1">
        <f t="shared" si="16"/>
        <v>41354</v>
      </c>
      <c r="B33" s="2">
        <f t="shared" si="17"/>
        <v>0.6874999999999999</v>
      </c>
      <c r="C33" s="3">
        <f t="shared" si="14"/>
        <v>34.96666666666667</v>
      </c>
      <c r="D33" s="3">
        <f t="shared" si="0"/>
        <v>0.6102834617806839</v>
      </c>
      <c r="E33" s="3">
        <f t="shared" si="15"/>
        <v>138.4</v>
      </c>
      <c r="F33" s="4">
        <f t="shared" si="1"/>
        <v>2.4155356847601523</v>
      </c>
      <c r="G33" s="5">
        <f t="shared" si="12"/>
        <v>80</v>
      </c>
      <c r="H33" s="7">
        <f t="shared" si="2"/>
        <v>16.499999999999996</v>
      </c>
      <c r="I33" s="3">
        <f t="shared" si="3"/>
        <v>1.359922299362157</v>
      </c>
      <c r="J33" s="3">
        <f t="shared" si="4"/>
        <v>-0.0011505915019577827</v>
      </c>
      <c r="K33" s="3">
        <f t="shared" si="5"/>
        <v>-0.06592403700579935</v>
      </c>
      <c r="L33" s="3">
        <f t="shared" si="6"/>
        <v>-0.03428786596573514</v>
      </c>
      <c r="M33" s="3">
        <f t="shared" si="7"/>
        <v>-1.9645500083468799</v>
      </c>
      <c r="N33" s="3">
        <f t="shared" si="8"/>
        <v>1.2031505736982437</v>
      </c>
      <c r="O33" s="3">
        <f t="shared" si="9"/>
        <v>1.3525832154792912</v>
      </c>
      <c r="P33" s="3">
        <f t="shared" si="13"/>
        <v>77.49730968719739</v>
      </c>
      <c r="Q33" s="3">
        <f t="shared" si="10"/>
        <v>0.29828305136455674</v>
      </c>
      <c r="R33" s="3">
        <f t="shared" si="11"/>
        <v>17.09035994347305</v>
      </c>
    </row>
    <row r="34" spans="1:18" s="3" customFormat="1" ht="11.25">
      <c r="A34" s="1">
        <f t="shared" si="16"/>
        <v>41354</v>
      </c>
      <c r="B34" s="2">
        <f t="shared" si="17"/>
        <v>0.7083333333333333</v>
      </c>
      <c r="C34" s="3">
        <f t="shared" si="14"/>
        <v>34.96666666666667</v>
      </c>
      <c r="D34" s="3">
        <f t="shared" si="0"/>
        <v>0.6102834617806839</v>
      </c>
      <c r="E34" s="3">
        <f t="shared" si="15"/>
        <v>138.4</v>
      </c>
      <c r="F34" s="4">
        <f t="shared" si="1"/>
        <v>2.4155356847601523</v>
      </c>
      <c r="G34" s="5">
        <f t="shared" si="12"/>
        <v>80</v>
      </c>
      <c r="H34" s="7">
        <f t="shared" si="2"/>
        <v>17</v>
      </c>
      <c r="I34" s="3">
        <f t="shared" si="3"/>
        <v>1.359922299362157</v>
      </c>
      <c r="J34" s="3">
        <f t="shared" si="4"/>
        <v>-0.0011505915019577827</v>
      </c>
      <c r="K34" s="3">
        <f t="shared" si="5"/>
        <v>-0.06592403700579935</v>
      </c>
      <c r="L34" s="3">
        <f t="shared" si="6"/>
        <v>-0.03428786596573514</v>
      </c>
      <c r="M34" s="3">
        <f t="shared" si="7"/>
        <v>-1.9645500083468799</v>
      </c>
      <c r="N34" s="3">
        <f t="shared" si="8"/>
        <v>1.3340502675978194</v>
      </c>
      <c r="O34" s="3">
        <f t="shared" si="9"/>
        <v>1.4324438014943413</v>
      </c>
      <c r="P34" s="3">
        <f t="shared" si="13"/>
        <v>82.07298421530123</v>
      </c>
      <c r="Q34" s="3">
        <f t="shared" si="10"/>
        <v>0.19273421154067621</v>
      </c>
      <c r="R34" s="3">
        <f t="shared" si="11"/>
        <v>11.042856889062351</v>
      </c>
    </row>
    <row r="35" spans="1:18" s="3" customFormat="1" ht="11.25">
      <c r="A35" s="1">
        <f t="shared" si="16"/>
        <v>41354</v>
      </c>
      <c r="B35" s="2">
        <f t="shared" si="17"/>
        <v>0.7291666666666666</v>
      </c>
      <c r="C35" s="3">
        <f t="shared" si="14"/>
        <v>34.96666666666667</v>
      </c>
      <c r="D35" s="3">
        <f t="shared" si="0"/>
        <v>0.6102834617806839</v>
      </c>
      <c r="E35" s="3">
        <f t="shared" si="15"/>
        <v>138.4</v>
      </c>
      <c r="F35" s="4">
        <f t="shared" si="1"/>
        <v>2.4155356847601523</v>
      </c>
      <c r="G35" s="5">
        <f t="shared" si="12"/>
        <v>80</v>
      </c>
      <c r="H35" s="7">
        <f t="shared" si="2"/>
        <v>17.5</v>
      </c>
      <c r="I35" s="3">
        <f t="shared" si="3"/>
        <v>1.359922299362157</v>
      </c>
      <c r="J35" s="3">
        <f t="shared" si="4"/>
        <v>-0.0011505915019577827</v>
      </c>
      <c r="K35" s="3">
        <f t="shared" si="5"/>
        <v>-0.06592403700579935</v>
      </c>
      <c r="L35" s="3">
        <f t="shared" si="6"/>
        <v>-0.03428786596573514</v>
      </c>
      <c r="M35" s="3">
        <f t="shared" si="7"/>
        <v>-1.9645500083468799</v>
      </c>
      <c r="N35" s="3">
        <f t="shared" si="8"/>
        <v>1.464949961497394</v>
      </c>
      <c r="O35" s="3">
        <f t="shared" si="9"/>
        <v>1.5090386774364877</v>
      </c>
      <c r="P35" s="3">
        <f t="shared" si="13"/>
        <v>86.46154733911436</v>
      </c>
      <c r="Q35" s="3">
        <f t="shared" si="10"/>
        <v>0.08602429803947316</v>
      </c>
      <c r="R35" s="3">
        <f t="shared" si="11"/>
        <v>4.928829213237334</v>
      </c>
    </row>
    <row r="36" spans="1:18" s="3" customFormat="1" ht="11.25">
      <c r="A36" s="1">
        <f t="shared" si="16"/>
        <v>41354</v>
      </c>
      <c r="B36" s="2">
        <f t="shared" si="17"/>
        <v>0.75</v>
      </c>
      <c r="C36" s="3">
        <f t="shared" si="14"/>
        <v>34.96666666666667</v>
      </c>
      <c r="D36" s="3">
        <f t="shared" si="0"/>
        <v>0.6102834617806839</v>
      </c>
      <c r="E36" s="3">
        <f t="shared" si="15"/>
        <v>138.4</v>
      </c>
      <c r="F36" s="4">
        <f t="shared" si="1"/>
        <v>2.4155356847601523</v>
      </c>
      <c r="G36" s="5">
        <f t="shared" si="12"/>
        <v>80</v>
      </c>
      <c r="H36" s="7">
        <f t="shared" si="2"/>
        <v>18</v>
      </c>
      <c r="I36" s="3">
        <f t="shared" si="3"/>
        <v>1.359922299362157</v>
      </c>
      <c r="J36" s="3">
        <f t="shared" si="4"/>
        <v>-0.0011505915019577827</v>
      </c>
      <c r="K36" s="3">
        <f t="shared" si="5"/>
        <v>-0.06592403700579935</v>
      </c>
      <c r="L36" s="3">
        <f t="shared" si="6"/>
        <v>-0.03428786596573514</v>
      </c>
      <c r="M36" s="3">
        <f t="shared" si="7"/>
        <v>-1.9645500083468799</v>
      </c>
      <c r="N36" s="3">
        <f t="shared" si="8"/>
        <v>1.5958496553969688</v>
      </c>
      <c r="O36" s="3">
        <f t="shared" si="9"/>
        <v>-1.5573792597276213</v>
      </c>
      <c r="P36" s="3">
        <f t="shared" si="13"/>
        <v>90.76874131639885</v>
      </c>
      <c r="Q36" s="3">
        <f t="shared" si="10"/>
        <v>-0.021189669961332737</v>
      </c>
      <c r="R36" s="3">
        <f t="shared" si="11"/>
        <v>-1.214078658059504</v>
      </c>
    </row>
    <row r="37" spans="1:18" s="3" customFormat="1" ht="11.25">
      <c r="A37" s="1">
        <f t="shared" si="16"/>
        <v>41354</v>
      </c>
      <c r="B37" s="2">
        <f t="shared" si="17"/>
        <v>0.7708333333333334</v>
      </c>
      <c r="C37" s="3">
        <f t="shared" si="14"/>
        <v>34.96666666666667</v>
      </c>
      <c r="D37" s="3">
        <f t="shared" si="0"/>
        <v>0.6102834617806839</v>
      </c>
      <c r="E37" s="3">
        <f t="shared" si="15"/>
        <v>138.4</v>
      </c>
      <c r="F37" s="4">
        <f t="shared" si="1"/>
        <v>2.4155356847601523</v>
      </c>
      <c r="G37" s="5">
        <f t="shared" si="12"/>
        <v>80</v>
      </c>
      <c r="H37" s="7">
        <f t="shared" si="2"/>
        <v>18.5</v>
      </c>
      <c r="I37" s="3">
        <f t="shared" si="3"/>
        <v>1.359922299362157</v>
      </c>
      <c r="J37" s="3">
        <f t="shared" si="4"/>
        <v>-0.0011505915019577827</v>
      </c>
      <c r="K37" s="3">
        <f t="shared" si="5"/>
        <v>-0.06592403700579935</v>
      </c>
      <c r="L37" s="3">
        <f t="shared" si="6"/>
        <v>-0.03428786596573514</v>
      </c>
      <c r="M37" s="3">
        <f t="shared" si="7"/>
        <v>-1.9645500083468799</v>
      </c>
      <c r="N37" s="3">
        <f t="shared" si="8"/>
        <v>1.7267493492965433</v>
      </c>
      <c r="O37" s="3">
        <f t="shared" si="9"/>
        <v>-1.4818775461639977</v>
      </c>
      <c r="P37" s="3">
        <f t="shared" si="13"/>
        <v>95.09467084960012</v>
      </c>
      <c r="Q37" s="3">
        <f t="shared" si="10"/>
        <v>-0.12829481171783413</v>
      </c>
      <c r="R37" s="3">
        <f t="shared" si="11"/>
        <v>-7.350751244857435</v>
      </c>
    </row>
    <row r="38" spans="1:18" s="3" customFormat="1" ht="11.25">
      <c r="A38" s="1">
        <f t="shared" si="16"/>
        <v>41354</v>
      </c>
      <c r="B38" s="2">
        <f t="shared" si="17"/>
        <v>0.7916666666666667</v>
      </c>
      <c r="C38" s="3">
        <f t="shared" si="14"/>
        <v>34.96666666666667</v>
      </c>
      <c r="D38" s="3">
        <f t="shared" si="0"/>
        <v>0.6102834617806839</v>
      </c>
      <c r="E38" s="3">
        <f t="shared" si="15"/>
        <v>138.4</v>
      </c>
      <c r="F38" s="4">
        <f t="shared" si="1"/>
        <v>2.4155356847601523</v>
      </c>
      <c r="G38" s="5">
        <f t="shared" si="12"/>
        <v>80</v>
      </c>
      <c r="H38" s="7">
        <f t="shared" si="2"/>
        <v>19</v>
      </c>
      <c r="I38" s="3">
        <f t="shared" si="3"/>
        <v>1.359922299362157</v>
      </c>
      <c r="J38" s="3">
        <f t="shared" si="4"/>
        <v>-0.0011505915019577827</v>
      </c>
      <c r="K38" s="3">
        <f t="shared" si="5"/>
        <v>-0.06592403700579935</v>
      </c>
      <c r="L38" s="3">
        <f t="shared" si="6"/>
        <v>-0.03428786596573514</v>
      </c>
      <c r="M38" s="3">
        <f t="shared" si="7"/>
        <v>-1.9645500083468799</v>
      </c>
      <c r="N38" s="3">
        <f t="shared" si="8"/>
        <v>1.8576490431961183</v>
      </c>
      <c r="O38" s="3">
        <f t="shared" si="9"/>
        <v>-1.40427793851525</v>
      </c>
      <c r="P38" s="3">
        <f t="shared" si="13"/>
        <v>99.54080085974446</v>
      </c>
      <c r="Q38" s="3">
        <f t="shared" si="10"/>
        <v>-0.23466827555225178</v>
      </c>
      <c r="R38" s="3">
        <f t="shared" si="11"/>
        <v>-13.445501774757066</v>
      </c>
    </row>
    <row r="39" spans="1:18" s="3" customFormat="1" ht="11.25">
      <c r="A39" s="1">
        <f t="shared" si="16"/>
        <v>41354</v>
      </c>
      <c r="B39" s="2">
        <f t="shared" si="17"/>
        <v>0.8125000000000001</v>
      </c>
      <c r="C39" s="3">
        <f t="shared" si="14"/>
        <v>34.96666666666667</v>
      </c>
      <c r="D39" s="3">
        <f t="shared" si="0"/>
        <v>0.6102834617806839</v>
      </c>
      <c r="E39" s="3">
        <f t="shared" si="15"/>
        <v>138.4</v>
      </c>
      <c r="F39" s="4">
        <f t="shared" si="1"/>
        <v>2.4155356847601523</v>
      </c>
      <c r="G39" s="5">
        <f t="shared" si="12"/>
        <v>80</v>
      </c>
      <c r="H39" s="7">
        <f t="shared" si="2"/>
        <v>19.500000000000004</v>
      </c>
      <c r="I39" s="3">
        <f t="shared" si="3"/>
        <v>1.359922299362157</v>
      </c>
      <c r="J39" s="3">
        <f t="shared" si="4"/>
        <v>-0.0011505915019577827</v>
      </c>
      <c r="K39" s="3">
        <f t="shared" si="5"/>
        <v>-0.06592403700579935</v>
      </c>
      <c r="L39" s="3">
        <f t="shared" si="6"/>
        <v>-0.03428786596573514</v>
      </c>
      <c r="M39" s="3">
        <f t="shared" si="7"/>
        <v>-1.9645500083468799</v>
      </c>
      <c r="N39" s="3">
        <f t="shared" si="8"/>
        <v>1.988548737095694</v>
      </c>
      <c r="O39" s="3">
        <f t="shared" si="9"/>
        <v>-1.322661963094651</v>
      </c>
      <c r="P39" s="3">
        <f t="shared" si="13"/>
        <v>104.21705179218826</v>
      </c>
      <c r="Q39" s="3">
        <f t="shared" si="10"/>
        <v>-0.33962164384461196</v>
      </c>
      <c r="R39" s="3">
        <f t="shared" si="11"/>
        <v>-19.45888682359146</v>
      </c>
    </row>
    <row r="40" spans="1:18" s="3" customFormat="1" ht="11.25">
      <c r="A40" s="1">
        <f t="shared" si="16"/>
        <v>41354</v>
      </c>
      <c r="B40" s="2">
        <f t="shared" si="17"/>
        <v>0.8333333333333335</v>
      </c>
      <c r="C40" s="3">
        <f t="shared" si="14"/>
        <v>34.96666666666667</v>
      </c>
      <c r="D40" s="3">
        <f t="shared" si="0"/>
        <v>0.6102834617806839</v>
      </c>
      <c r="E40" s="3">
        <f t="shared" si="15"/>
        <v>138.4</v>
      </c>
      <c r="F40" s="4">
        <f t="shared" si="1"/>
        <v>2.4155356847601523</v>
      </c>
      <c r="G40" s="5">
        <f t="shared" si="12"/>
        <v>80</v>
      </c>
      <c r="H40" s="7">
        <f t="shared" si="2"/>
        <v>20.000000000000004</v>
      </c>
      <c r="I40" s="3">
        <f t="shared" si="3"/>
        <v>1.359922299362157</v>
      </c>
      <c r="J40" s="3">
        <f t="shared" si="4"/>
        <v>-0.0011505915019577827</v>
      </c>
      <c r="K40" s="3">
        <f t="shared" si="5"/>
        <v>-0.06592403700579935</v>
      </c>
      <c r="L40" s="3">
        <f t="shared" si="6"/>
        <v>-0.03428786596573514</v>
      </c>
      <c r="M40" s="3">
        <f t="shared" si="7"/>
        <v>-1.9645500083468799</v>
      </c>
      <c r="N40" s="3">
        <f t="shared" si="8"/>
        <v>2.1194484309952686</v>
      </c>
      <c r="O40" s="3">
        <f t="shared" si="9"/>
        <v>-1.2348313532027824</v>
      </c>
      <c r="P40" s="3">
        <f t="shared" si="13"/>
        <v>109.2493750510523</v>
      </c>
      <c r="Q40" s="3">
        <f t="shared" si="10"/>
        <v>-0.44233589517284516</v>
      </c>
      <c r="R40" s="3">
        <f t="shared" si="11"/>
        <v>-25.343979920545234</v>
      </c>
    </row>
    <row r="41" spans="1:18" s="3" customFormat="1" ht="11.25">
      <c r="A41" s="1">
        <f t="shared" si="16"/>
        <v>41354</v>
      </c>
      <c r="B41" s="2">
        <f t="shared" si="17"/>
        <v>0.8541666666666669</v>
      </c>
      <c r="C41" s="3">
        <f t="shared" si="14"/>
        <v>34.96666666666667</v>
      </c>
      <c r="D41" s="3">
        <f t="shared" si="0"/>
        <v>0.6102834617806839</v>
      </c>
      <c r="E41" s="3">
        <f t="shared" si="15"/>
        <v>138.4</v>
      </c>
      <c r="F41" s="4">
        <f t="shared" si="1"/>
        <v>2.4155356847601523</v>
      </c>
      <c r="G41" s="5">
        <f t="shared" si="12"/>
        <v>80</v>
      </c>
      <c r="H41" s="7">
        <f t="shared" si="2"/>
        <v>20.500000000000004</v>
      </c>
      <c r="I41" s="3">
        <f t="shared" si="3"/>
        <v>1.359922299362157</v>
      </c>
      <c r="J41" s="3">
        <f t="shared" si="4"/>
        <v>-0.0011505915019577827</v>
      </c>
      <c r="K41" s="3">
        <f t="shared" si="5"/>
        <v>-0.06592403700579935</v>
      </c>
      <c r="L41" s="3">
        <f t="shared" si="6"/>
        <v>-0.03428786596573514</v>
      </c>
      <c r="M41" s="3">
        <f t="shared" si="7"/>
        <v>-1.9645500083468799</v>
      </c>
      <c r="N41" s="3">
        <f t="shared" si="8"/>
        <v>2.250348124894843</v>
      </c>
      <c r="O41" s="3">
        <f t="shared" si="9"/>
        <v>-1.1381673598356479</v>
      </c>
      <c r="P41" s="3">
        <f t="shared" si="13"/>
        <v>114.78781390186968</v>
      </c>
      <c r="Q41" s="3">
        <f t="shared" si="10"/>
        <v>-0.5417780653771148</v>
      </c>
      <c r="R41" s="3">
        <f t="shared" si="11"/>
        <v>-31.041596578871474</v>
      </c>
    </row>
    <row r="42" spans="1:18" s="3" customFormat="1" ht="11.25">
      <c r="A42" s="1">
        <f t="shared" si="16"/>
        <v>41354</v>
      </c>
      <c r="B42" s="2">
        <f t="shared" si="17"/>
        <v>0.8750000000000002</v>
      </c>
      <c r="C42" s="3">
        <f t="shared" si="14"/>
        <v>34.96666666666667</v>
      </c>
      <c r="D42" s="3">
        <f t="shared" si="0"/>
        <v>0.6102834617806839</v>
      </c>
      <c r="E42" s="3">
        <f t="shared" si="15"/>
        <v>138.4</v>
      </c>
      <c r="F42" s="4">
        <f t="shared" si="1"/>
        <v>2.4155356847601523</v>
      </c>
      <c r="G42" s="5">
        <f t="shared" si="12"/>
        <v>80</v>
      </c>
      <c r="H42" s="7">
        <f t="shared" si="2"/>
        <v>21.000000000000007</v>
      </c>
      <c r="I42" s="3">
        <f t="shared" si="3"/>
        <v>1.359922299362157</v>
      </c>
      <c r="J42" s="3">
        <f t="shared" si="4"/>
        <v>-0.0011505915019577827</v>
      </c>
      <c r="K42" s="3">
        <f t="shared" si="5"/>
        <v>-0.06592403700579935</v>
      </c>
      <c r="L42" s="3">
        <f t="shared" si="6"/>
        <v>-0.03428786596573514</v>
      </c>
      <c r="M42" s="3">
        <f t="shared" si="7"/>
        <v>-1.9645500083468799</v>
      </c>
      <c r="N42" s="3">
        <f t="shared" si="8"/>
        <v>2.381247818794419</v>
      </c>
      <c r="O42" s="3">
        <f t="shared" si="9"/>
        <v>-1.0295008325888892</v>
      </c>
      <c r="P42" s="3">
        <f t="shared" si="13"/>
        <v>121.01394728745232</v>
      </c>
      <c r="Q42" s="3">
        <f t="shared" si="10"/>
        <v>-0.6365901731365435</v>
      </c>
      <c r="R42" s="3">
        <f t="shared" si="11"/>
        <v>-36.4739302002263</v>
      </c>
    </row>
    <row r="43" spans="1:18" s="3" customFormat="1" ht="11.25">
      <c r="A43" s="1">
        <f t="shared" si="16"/>
        <v>41354</v>
      </c>
      <c r="B43" s="2">
        <f t="shared" si="17"/>
        <v>0.8958333333333336</v>
      </c>
      <c r="C43" s="3">
        <f t="shared" si="14"/>
        <v>34.96666666666667</v>
      </c>
      <c r="D43" s="3">
        <f t="shared" si="0"/>
        <v>0.6102834617806839</v>
      </c>
      <c r="E43" s="3">
        <f t="shared" si="15"/>
        <v>138.4</v>
      </c>
      <c r="F43" s="4">
        <f t="shared" si="1"/>
        <v>2.4155356847601523</v>
      </c>
      <c r="G43" s="5">
        <f t="shared" si="12"/>
        <v>80</v>
      </c>
      <c r="H43" s="7">
        <f t="shared" si="2"/>
        <v>21.500000000000007</v>
      </c>
      <c r="I43" s="3">
        <f t="shared" si="3"/>
        <v>1.359922299362157</v>
      </c>
      <c r="J43" s="3">
        <f t="shared" si="4"/>
        <v>-0.0011505915019577827</v>
      </c>
      <c r="K43" s="3">
        <f t="shared" si="5"/>
        <v>-0.06592403700579935</v>
      </c>
      <c r="L43" s="3">
        <f t="shared" si="6"/>
        <v>-0.03428786596573514</v>
      </c>
      <c r="M43" s="3">
        <f t="shared" si="7"/>
        <v>-1.9645500083468799</v>
      </c>
      <c r="N43" s="3">
        <f t="shared" si="8"/>
        <v>2.512147512693994</v>
      </c>
      <c r="O43" s="3">
        <f t="shared" si="9"/>
        <v>-0.9050606644797774</v>
      </c>
      <c r="P43" s="3">
        <f t="shared" si="13"/>
        <v>128.14384372200288</v>
      </c>
      <c r="Q43" s="3">
        <f t="shared" si="10"/>
        <v>-0.7249441705019368</v>
      </c>
      <c r="R43" s="3">
        <f t="shared" si="11"/>
        <v>-41.53624135237333</v>
      </c>
    </row>
    <row r="44" spans="1:18" s="3" customFormat="1" ht="11.25">
      <c r="A44" s="1">
        <f t="shared" si="16"/>
        <v>41354</v>
      </c>
      <c r="B44" s="2">
        <f t="shared" si="17"/>
        <v>0.916666666666667</v>
      </c>
      <c r="C44" s="3">
        <f t="shared" si="14"/>
        <v>34.96666666666667</v>
      </c>
      <c r="D44" s="3">
        <f t="shared" si="0"/>
        <v>0.6102834617806839</v>
      </c>
      <c r="E44" s="3">
        <f t="shared" si="15"/>
        <v>138.4</v>
      </c>
      <c r="F44" s="4">
        <f t="shared" si="1"/>
        <v>2.4155356847601523</v>
      </c>
      <c r="G44" s="5">
        <f t="shared" si="12"/>
        <v>80</v>
      </c>
      <c r="H44" s="7">
        <f t="shared" si="2"/>
        <v>22.000000000000007</v>
      </c>
      <c r="I44" s="3">
        <f t="shared" si="3"/>
        <v>1.359922299362157</v>
      </c>
      <c r="J44" s="3">
        <f t="shared" si="4"/>
        <v>-0.0011505915019577827</v>
      </c>
      <c r="K44" s="3">
        <f t="shared" si="5"/>
        <v>-0.06592403700579935</v>
      </c>
      <c r="L44" s="3">
        <f t="shared" si="6"/>
        <v>-0.03428786596573514</v>
      </c>
      <c r="M44" s="3">
        <f t="shared" si="7"/>
        <v>-1.9645500083468799</v>
      </c>
      <c r="N44" s="3">
        <f t="shared" si="8"/>
        <v>2.6430472065935686</v>
      </c>
      <c r="O44" s="3">
        <f t="shared" si="9"/>
        <v>-0.7606720587018144</v>
      </c>
      <c r="P44" s="3">
        <f t="shared" si="13"/>
        <v>136.41670144285843</v>
      </c>
      <c r="Q44" s="3">
        <f t="shared" si="10"/>
        <v>-0.8043729784686228</v>
      </c>
      <c r="R44" s="3">
        <f t="shared" si="11"/>
        <v>-46.087176820619526</v>
      </c>
    </row>
    <row r="45" ht="13.5">
      <c r="P45" s="3">
        <f t="shared" si="13"/>
        <v>0</v>
      </c>
    </row>
    <row r="46" ht="13.5">
      <c r="P46" s="3">
        <f t="shared" si="13"/>
        <v>0</v>
      </c>
    </row>
    <row r="47" ht="13.5">
      <c r="P47" s="3">
        <f t="shared" si="13"/>
        <v>0</v>
      </c>
    </row>
    <row r="48" ht="13.5">
      <c r="P48" s="3">
        <f t="shared" si="13"/>
        <v>0</v>
      </c>
    </row>
    <row r="49" ht="13.5">
      <c r="P49" s="3">
        <f t="shared" si="13"/>
        <v>0</v>
      </c>
    </row>
    <row r="50" ht="13.5">
      <c r="P50" s="3">
        <f t="shared" si="13"/>
        <v>0</v>
      </c>
    </row>
    <row r="51" ht="13.5">
      <c r="P51" s="3">
        <f t="shared" si="13"/>
        <v>0</v>
      </c>
    </row>
    <row r="52" ht="13.5">
      <c r="P52" s="3">
        <f t="shared" si="13"/>
        <v>0</v>
      </c>
    </row>
    <row r="53" ht="13.5">
      <c r="P53" s="3">
        <f t="shared" si="13"/>
        <v>0</v>
      </c>
    </row>
    <row r="54" ht="13.5">
      <c r="P54" s="3">
        <f t="shared" si="13"/>
        <v>0</v>
      </c>
    </row>
    <row r="55" ht="13.5">
      <c r="P55" s="3">
        <f t="shared" si="13"/>
        <v>0</v>
      </c>
    </row>
    <row r="56" ht="13.5">
      <c r="P56" s="3">
        <f t="shared" si="13"/>
        <v>0</v>
      </c>
    </row>
    <row r="57" ht="13.5">
      <c r="P57" s="3">
        <f t="shared" si="13"/>
        <v>0</v>
      </c>
    </row>
    <row r="58" ht="13.5">
      <c r="P58" s="3">
        <f t="shared" si="13"/>
        <v>0</v>
      </c>
    </row>
    <row r="59" ht="13.5">
      <c r="P59" s="3">
        <f t="shared" si="13"/>
        <v>0</v>
      </c>
    </row>
    <row r="60" ht="13.5">
      <c r="P60" s="3">
        <f t="shared" si="13"/>
        <v>0</v>
      </c>
    </row>
    <row r="61" ht="13.5">
      <c r="P61" s="3">
        <f t="shared" si="13"/>
        <v>0</v>
      </c>
    </row>
    <row r="62" ht="13.5">
      <c r="P62" s="3">
        <f t="shared" si="13"/>
        <v>0</v>
      </c>
    </row>
    <row r="63" ht="13.5">
      <c r="P63" s="3">
        <f t="shared" si="13"/>
        <v>0</v>
      </c>
    </row>
    <row r="64" ht="13.5">
      <c r="P64" s="3">
        <f t="shared" si="13"/>
        <v>0</v>
      </c>
    </row>
    <row r="65" ht="13.5">
      <c r="P65" s="3">
        <f t="shared" si="13"/>
        <v>0</v>
      </c>
    </row>
    <row r="66" ht="13.5">
      <c r="P66" s="3">
        <f t="shared" si="13"/>
        <v>0</v>
      </c>
    </row>
    <row r="67" ht="13.5">
      <c r="P67" s="3">
        <f t="shared" si="13"/>
        <v>0</v>
      </c>
    </row>
    <row r="68" ht="13.5">
      <c r="P68" s="3">
        <f aca="true" t="shared" si="19" ref="P68:P73">IF(AND(N68&lt;0,O68/PI()*180&gt;0),O68/PI()*180-180,IF(AND(N68&gt;0,O68/PI()*180&lt;0),O68/PI()*180+180,O68/PI()*180))</f>
        <v>0</v>
      </c>
    </row>
    <row r="69" ht="13.5">
      <c r="P69" s="3">
        <f t="shared" si="19"/>
        <v>0</v>
      </c>
    </row>
    <row r="70" ht="13.5">
      <c r="P70" s="3">
        <f t="shared" si="19"/>
        <v>0</v>
      </c>
    </row>
    <row r="71" ht="13.5">
      <c r="P71" s="3">
        <f t="shared" si="19"/>
        <v>0</v>
      </c>
    </row>
    <row r="72" ht="13.5">
      <c r="P72" s="3">
        <f t="shared" si="19"/>
        <v>0</v>
      </c>
    </row>
    <row r="73" ht="13.5">
      <c r="P73" s="3">
        <f t="shared" si="19"/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B20" sqref="B20"/>
    </sheetView>
  </sheetViews>
  <sheetFormatPr defaultColWidth="9.00390625" defaultRowHeight="13.5"/>
  <cols>
    <col min="1" max="1" width="10.875" style="0" customWidth="1"/>
    <col min="2" max="2" width="7.25390625" style="0" customWidth="1"/>
    <col min="3" max="3" width="3.50390625" style="0" bestFit="1" customWidth="1"/>
  </cols>
  <sheetData>
    <row r="1" spans="1:3" ht="13.5">
      <c r="A1" s="32"/>
      <c r="B1" s="32" t="s">
        <v>67</v>
      </c>
      <c r="C1" s="32" t="s">
        <v>68</v>
      </c>
    </row>
    <row r="2" spans="1:3" ht="13.5">
      <c r="A2" s="32" t="s">
        <v>69</v>
      </c>
      <c r="B2" s="32">
        <v>55</v>
      </c>
      <c r="C2" s="32">
        <v>0</v>
      </c>
    </row>
    <row r="3" spans="1:3" ht="13.5">
      <c r="A3" s="32" t="s">
        <v>70</v>
      </c>
      <c r="B3" s="32">
        <v>5</v>
      </c>
      <c r="C3" s="32">
        <v>60</v>
      </c>
    </row>
    <row r="4" spans="1:3" ht="13.5">
      <c r="A4" s="32" t="s">
        <v>71</v>
      </c>
      <c r="B4" s="32">
        <v>40</v>
      </c>
      <c r="C4" s="32">
        <v>40</v>
      </c>
    </row>
    <row r="13" spans="1:2" ht="13.5">
      <c r="A13">
        <v>9</v>
      </c>
      <c r="B13">
        <f>A13/22</f>
        <v>0.4090909090909091</v>
      </c>
    </row>
    <row r="14" spans="1:2" ht="13.5">
      <c r="A14">
        <v>18</v>
      </c>
      <c r="B14">
        <f>A14/22</f>
        <v>0.8181818181818182</v>
      </c>
    </row>
    <row r="15" spans="1:2" ht="13.5">
      <c r="A15">
        <v>20</v>
      </c>
      <c r="B15">
        <f>A15/22</f>
        <v>0.9090909090909091</v>
      </c>
    </row>
    <row r="16" spans="1:2" ht="13.5">
      <c r="A16">
        <v>24</v>
      </c>
      <c r="B16">
        <f>A16/22</f>
        <v>1.0909090909090908</v>
      </c>
    </row>
    <row r="17" spans="1:2" ht="13.5">
      <c r="A17">
        <v>35</v>
      </c>
      <c r="B17">
        <f>A17/22</f>
        <v>1.5909090909090908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>
      <pane ySplit="3" topLeftCell="BM4" activePane="bottomLeft" state="frozen"/>
      <selection pane="topLeft" activeCell="A1" sqref="A1"/>
      <selection pane="bottomLeft" activeCell="I2" sqref="I2"/>
    </sheetView>
  </sheetViews>
  <sheetFormatPr defaultColWidth="9.00390625" defaultRowHeight="13.5"/>
  <cols>
    <col min="1" max="1" width="14.875" style="0" customWidth="1"/>
    <col min="2" max="2" width="10.625" style="0" bestFit="1" customWidth="1"/>
    <col min="3" max="7" width="9.125" style="0" bestFit="1" customWidth="1"/>
    <col min="10" max="10" width="9.625" style="0" bestFit="1" customWidth="1"/>
    <col min="11" max="11" width="10.625" style="0" bestFit="1" customWidth="1"/>
  </cols>
  <sheetData>
    <row r="1" spans="1:8" ht="13.5">
      <c r="A1" s="34" t="s">
        <v>29</v>
      </c>
      <c r="B1" s="34"/>
      <c r="C1" s="34"/>
      <c r="D1" s="35" t="s">
        <v>56</v>
      </c>
      <c r="E1" s="35"/>
      <c r="F1" s="36" t="s">
        <v>55</v>
      </c>
      <c r="G1" s="36"/>
      <c r="H1" s="37" t="s">
        <v>108</v>
      </c>
    </row>
    <row r="2" spans="1:8" ht="13.5">
      <c r="A2" s="13" t="s">
        <v>0</v>
      </c>
      <c r="B2" s="13" t="s">
        <v>25</v>
      </c>
      <c r="C2" s="13" t="s">
        <v>26</v>
      </c>
      <c r="D2" s="27" t="s">
        <v>53</v>
      </c>
      <c r="E2" s="27" t="s">
        <v>54</v>
      </c>
      <c r="F2" s="29" t="s">
        <v>53</v>
      </c>
      <c r="G2" s="29" t="s">
        <v>54</v>
      </c>
      <c r="H2" s="11"/>
    </row>
    <row r="3" spans="1:8" ht="13.5">
      <c r="A3" s="9">
        <v>40153</v>
      </c>
      <c r="B3" s="18">
        <f>34+58/60</f>
        <v>34.96666666666667</v>
      </c>
      <c r="C3" s="16">
        <f>138+24/60</f>
        <v>138.4</v>
      </c>
      <c r="D3" s="28">
        <f>'日出入'!P4</f>
        <v>0.28098982295994807</v>
      </c>
      <c r="E3" s="28">
        <f>'日出入'!R4</f>
        <v>0.6879061215920741</v>
      </c>
      <c r="F3" s="30">
        <f>'日出入'!P3</f>
        <v>0.26298577282632785</v>
      </c>
      <c r="G3" s="30">
        <f>'日出入'!R3</f>
        <v>0.6959074352628792</v>
      </c>
      <c r="H3" s="31" t="s">
        <v>61</v>
      </c>
    </row>
    <row r="4" ht="13.5">
      <c r="I4" s="12" t="s">
        <v>62</v>
      </c>
    </row>
    <row r="5" ht="13.5">
      <c r="I5" s="3" t="s">
        <v>28</v>
      </c>
    </row>
    <row r="6" spans="9:11" ht="13.5">
      <c r="I6" s="19"/>
      <c r="J6" s="17" t="s">
        <v>25</v>
      </c>
      <c r="K6" s="15" t="s">
        <v>26</v>
      </c>
    </row>
    <row r="7" spans="9:11" ht="13.5">
      <c r="I7" s="20" t="s">
        <v>30</v>
      </c>
      <c r="J7" s="18">
        <f>24+26/60</f>
        <v>24.433333333333334</v>
      </c>
      <c r="K7" s="16">
        <f>122+56/60</f>
        <v>122.93333333333334</v>
      </c>
    </row>
    <row r="8" spans="9:11" ht="13.5">
      <c r="I8" s="20" t="s">
        <v>93</v>
      </c>
      <c r="J8" s="18">
        <f>26+15/60</f>
        <v>26.25</v>
      </c>
      <c r="K8" s="16">
        <f>127+45/60</f>
        <v>127.75</v>
      </c>
    </row>
    <row r="9" spans="9:11" ht="13.5">
      <c r="I9" s="20" t="s">
        <v>64</v>
      </c>
      <c r="J9" s="18">
        <f>32+24/60</f>
        <v>32.4</v>
      </c>
      <c r="K9" s="16">
        <f>129+55/60</f>
        <v>129.91666666666666</v>
      </c>
    </row>
    <row r="10" spans="9:11" ht="13.5">
      <c r="I10" s="20" t="s">
        <v>82</v>
      </c>
      <c r="J10" s="18">
        <f>35+32/60</f>
        <v>35.53333333333333</v>
      </c>
      <c r="K10" s="16">
        <f>133+13/60</f>
        <v>133.21666666666667</v>
      </c>
    </row>
    <row r="11" spans="9:11" ht="13.5">
      <c r="I11" s="20" t="s">
        <v>104</v>
      </c>
      <c r="J11" s="18">
        <f>35+27/60</f>
        <v>35.45</v>
      </c>
      <c r="K11" s="16">
        <f>133+3/60</f>
        <v>133.05</v>
      </c>
    </row>
    <row r="12" spans="9:11" ht="13.5">
      <c r="I12" s="20" t="s">
        <v>105</v>
      </c>
      <c r="J12" s="18">
        <v>35.48</v>
      </c>
      <c r="K12" s="16">
        <v>133.68</v>
      </c>
    </row>
    <row r="13" spans="9:11" ht="13.5">
      <c r="I13" s="20" t="s">
        <v>91</v>
      </c>
      <c r="J13" s="18">
        <f>33+50/60</f>
        <v>33.833333333333336</v>
      </c>
      <c r="K13" s="16">
        <f>132+45/60</f>
        <v>132.75</v>
      </c>
    </row>
    <row r="14" spans="9:11" ht="13.5">
      <c r="I14" s="20" t="s">
        <v>63</v>
      </c>
      <c r="J14" s="18">
        <f>33+51/60</f>
        <v>33.85</v>
      </c>
      <c r="K14" s="16">
        <f>134+2/60</f>
        <v>134.03333333333333</v>
      </c>
    </row>
    <row r="15" spans="9:11" ht="13.5">
      <c r="I15" s="20" t="s">
        <v>59</v>
      </c>
      <c r="J15" s="18">
        <f>34+39.5/60</f>
        <v>34.65833333333333</v>
      </c>
      <c r="K15" s="16">
        <f>134+5/60</f>
        <v>134.08333333333334</v>
      </c>
    </row>
    <row r="16" spans="9:11" ht="13.5">
      <c r="I16" s="20" t="s">
        <v>72</v>
      </c>
      <c r="J16" s="18">
        <f>34+45/60</f>
        <v>34.75</v>
      </c>
      <c r="K16" s="16">
        <f>135+25/60</f>
        <v>135.41666666666666</v>
      </c>
    </row>
    <row r="17" spans="9:11" ht="13.5">
      <c r="I17" s="20" t="s">
        <v>80</v>
      </c>
      <c r="J17" s="18">
        <f>34+48/60</f>
        <v>34.8</v>
      </c>
      <c r="K17" s="16">
        <f>135+39/60</f>
        <v>135.65</v>
      </c>
    </row>
    <row r="18" spans="9:11" ht="13.5">
      <c r="I18" s="20" t="s">
        <v>60</v>
      </c>
      <c r="J18" s="18">
        <f>34+43/60</f>
        <v>34.71666666666667</v>
      </c>
      <c r="K18" s="16">
        <f>135+28/60</f>
        <v>135.46666666666667</v>
      </c>
    </row>
    <row r="19" spans="9:11" ht="13.5">
      <c r="I19" s="20" t="s">
        <v>99</v>
      </c>
      <c r="J19" s="18">
        <f>35+10/60</f>
        <v>35.166666666666664</v>
      </c>
      <c r="K19" s="16">
        <f>136+53/60</f>
        <v>136.88333333333333</v>
      </c>
    </row>
    <row r="20" spans="9:11" ht="13.5">
      <c r="I20" s="20" t="s">
        <v>89</v>
      </c>
      <c r="J20" s="18">
        <f>34+47/60</f>
        <v>34.78333333333333</v>
      </c>
      <c r="K20" s="16">
        <f>137+35/60</f>
        <v>137.58333333333334</v>
      </c>
    </row>
    <row r="21" spans="9:11" ht="13.5">
      <c r="I21" s="20" t="s">
        <v>107</v>
      </c>
      <c r="J21" s="18">
        <f>34+58/60</f>
        <v>34.96666666666667</v>
      </c>
      <c r="K21" s="16">
        <f>138+24/60</f>
        <v>138.4</v>
      </c>
    </row>
    <row r="22" spans="9:11" ht="13.5">
      <c r="I22" s="20" t="s">
        <v>49</v>
      </c>
      <c r="J22" s="18">
        <f>35+27/60</f>
        <v>35.45</v>
      </c>
      <c r="K22" s="16">
        <f>139+37/60</f>
        <v>139.61666666666667</v>
      </c>
    </row>
    <row r="23" spans="9:11" ht="13.5">
      <c r="I23" s="20" t="s">
        <v>31</v>
      </c>
      <c r="J23" s="18">
        <f>35+40/60</f>
        <v>35.666666666666664</v>
      </c>
      <c r="K23" s="16">
        <f>139+46/60</f>
        <v>139.76666666666668</v>
      </c>
    </row>
    <row r="24" spans="9:11" ht="13.5">
      <c r="I24" s="20" t="s">
        <v>101</v>
      </c>
      <c r="J24" s="18">
        <f>35+43/60</f>
        <v>35.71666666666667</v>
      </c>
      <c r="K24" s="16">
        <f>139+56/60</f>
        <v>139.93333333333334</v>
      </c>
    </row>
    <row r="25" spans="9:11" ht="13.5">
      <c r="I25" s="20" t="s">
        <v>50</v>
      </c>
      <c r="J25" s="18">
        <f>35+42/60</f>
        <v>35.7</v>
      </c>
      <c r="K25" s="16">
        <f>140+51/60</f>
        <v>140.85</v>
      </c>
    </row>
    <row r="26" spans="9:11" ht="13.5">
      <c r="I26" s="20" t="s">
        <v>84</v>
      </c>
      <c r="J26" s="18">
        <f>37+48/60</f>
        <v>37.8</v>
      </c>
      <c r="K26" s="16">
        <f>140+33/60</f>
        <v>140.55</v>
      </c>
    </row>
    <row r="27" spans="9:11" ht="13.5">
      <c r="I27" s="20" t="s">
        <v>95</v>
      </c>
      <c r="J27" s="18">
        <f>39+41/60</f>
        <v>39.68333333333333</v>
      </c>
      <c r="K27" s="16">
        <f>141+8/60</f>
        <v>141.13333333333333</v>
      </c>
    </row>
    <row r="28" spans="9:11" ht="13.5">
      <c r="I28" s="20" t="s">
        <v>87</v>
      </c>
      <c r="J28" s="18">
        <f>43+3/60</f>
        <v>43.05</v>
      </c>
      <c r="K28" s="16">
        <f>141+21/60</f>
        <v>141.35</v>
      </c>
    </row>
    <row r="29" spans="9:11" ht="13.5">
      <c r="I29" s="20" t="s">
        <v>32</v>
      </c>
      <c r="J29" s="18">
        <f>43+22/60</f>
        <v>43.36666666666667</v>
      </c>
      <c r="K29" s="16">
        <f>145+49/60</f>
        <v>145.81666666666666</v>
      </c>
    </row>
    <row r="30" spans="9:11" ht="13.5">
      <c r="I30" s="20" t="s">
        <v>33</v>
      </c>
      <c r="J30" s="18">
        <f>45+31/60</f>
        <v>45.516666666666666</v>
      </c>
      <c r="K30" s="16">
        <f>141+56/60</f>
        <v>141.93333333333334</v>
      </c>
    </row>
    <row r="31" spans="9:11" ht="13.5">
      <c r="I31" s="20" t="s">
        <v>65</v>
      </c>
      <c r="J31" s="18">
        <f>34+55/60</f>
        <v>34.916666666666664</v>
      </c>
      <c r="K31" s="16">
        <f>135+23/60</f>
        <v>135.38333333333333</v>
      </c>
    </row>
    <row r="32" spans="2:11" ht="13.5">
      <c r="B32" t="s">
        <v>79</v>
      </c>
      <c r="C32" t="s">
        <v>24</v>
      </c>
      <c r="D32" t="s">
        <v>23</v>
      </c>
      <c r="E32" t="s">
        <v>34</v>
      </c>
      <c r="F32" t="s">
        <v>35</v>
      </c>
      <c r="G32" t="s">
        <v>57</v>
      </c>
      <c r="H32" t="s">
        <v>58</v>
      </c>
      <c r="I32" s="20"/>
      <c r="J32" s="18"/>
      <c r="K32" s="16"/>
    </row>
    <row r="33" spans="1:9" ht="13.5">
      <c r="A33" s="8">
        <v>0.16666666666666666</v>
      </c>
      <c r="B33">
        <v>22</v>
      </c>
      <c r="C33">
        <v>17</v>
      </c>
      <c r="D33">
        <v>27</v>
      </c>
      <c r="E33">
        <v>32</v>
      </c>
      <c r="F33">
        <v>58</v>
      </c>
      <c r="G33">
        <f>67.9-5</f>
        <v>62.900000000000006</v>
      </c>
      <c r="H33">
        <f>67.9+5</f>
        <v>72.9</v>
      </c>
      <c r="I33" s="14"/>
    </row>
    <row r="34" spans="1:10" ht="13.5">
      <c r="A34" s="8">
        <v>0.8333333333333334</v>
      </c>
      <c r="B34">
        <v>22</v>
      </c>
      <c r="C34">
        <v>17</v>
      </c>
      <c r="D34">
        <v>27</v>
      </c>
      <c r="E34">
        <f>E33</f>
        <v>32</v>
      </c>
      <c r="F34">
        <f>F33</f>
        <v>58</v>
      </c>
      <c r="G34">
        <f>G33</f>
        <v>62.900000000000006</v>
      </c>
      <c r="H34">
        <f>H33</f>
        <v>72.9</v>
      </c>
      <c r="I34" s="14"/>
      <c r="J34" s="21"/>
    </row>
    <row r="35" spans="1:11" ht="13.5">
      <c r="A35" s="25">
        <f ca="1">NOW()-ROUNDDOWN(NOW(),0)</f>
        <v>0.6742112268548226</v>
      </c>
      <c r="B35">
        <v>0</v>
      </c>
      <c r="I35" t="s">
        <v>97</v>
      </c>
      <c r="J35" s="14"/>
      <c r="K35" s="21"/>
    </row>
    <row r="36" spans="1:11" ht="13.5">
      <c r="A36" s="25">
        <f ca="1">NOW()-ROUNDDOWN(NOW(),0)</f>
        <v>0.6742112268548226</v>
      </c>
      <c r="B36">
        <v>90</v>
      </c>
      <c r="I36">
        <v>68</v>
      </c>
      <c r="J36" s="14"/>
      <c r="K36" s="21"/>
    </row>
    <row r="37" spans="9:11" ht="13.5">
      <c r="I37">
        <v>68</v>
      </c>
      <c r="J37" s="14"/>
      <c r="K37" s="21"/>
    </row>
    <row r="38" spans="10:11" ht="13.5">
      <c r="J38" s="14"/>
      <c r="K38" s="21"/>
    </row>
    <row r="39" spans="10:11" ht="13.5">
      <c r="J39" s="14"/>
      <c r="K39" s="21"/>
    </row>
    <row r="40" spans="9:10" ht="13.5">
      <c r="I40" s="14"/>
      <c r="J40" s="21"/>
    </row>
    <row r="41" spans="9:10" ht="13.5">
      <c r="I41" s="14"/>
      <c r="J41" s="21"/>
    </row>
    <row r="42" ht="13.5">
      <c r="I42" s="14" t="s">
        <v>83</v>
      </c>
    </row>
    <row r="43" ht="13.5">
      <c r="I43" s="14" t="s">
        <v>96</v>
      </c>
    </row>
    <row r="44" ht="13.5">
      <c r="I44" s="14" t="s">
        <v>81</v>
      </c>
    </row>
    <row r="45" ht="13.5">
      <c r="I45" s="14" t="s">
        <v>66</v>
      </c>
    </row>
    <row r="46" ht="13.5">
      <c r="I46" t="s">
        <v>85</v>
      </c>
    </row>
    <row r="47" ht="13.5">
      <c r="I47" t="s">
        <v>86</v>
      </c>
    </row>
    <row r="48" ht="13.5">
      <c r="I48" t="s">
        <v>88</v>
      </c>
    </row>
    <row r="49" ht="13.5">
      <c r="I49" s="21" t="s">
        <v>90</v>
      </c>
    </row>
    <row r="50" ht="13.5">
      <c r="I50" t="s">
        <v>92</v>
      </c>
    </row>
    <row r="51" ht="13.5">
      <c r="I51" t="s">
        <v>94</v>
      </c>
    </row>
    <row r="52" ht="13.5">
      <c r="I52" t="s">
        <v>98</v>
      </c>
    </row>
    <row r="53" ht="13.5">
      <c r="I53" t="s">
        <v>100</v>
      </c>
    </row>
    <row r="54" ht="13.5">
      <c r="I54" t="s">
        <v>102</v>
      </c>
    </row>
    <row r="55" ht="13.5">
      <c r="I55" t="s">
        <v>103</v>
      </c>
    </row>
    <row r="56" ht="13.5">
      <c r="I56" t="s">
        <v>106</v>
      </c>
    </row>
    <row r="65" spans="1:2" ht="13.5">
      <c r="A65" s="33">
        <f ca="1">VALUE("2007/"&amp;TEXT(MONTH(TODAY()),"##")&amp;"/"&amp;TEXT(DAY(TODAY()),"##"))</f>
        <v>39395</v>
      </c>
      <c r="B65" s="25">
        <v>0.14583333333333334</v>
      </c>
    </row>
    <row r="66" spans="1:2" ht="13.5">
      <c r="A66" s="33">
        <f ca="1">VALUE("2007/"&amp;TEXT(MONTH(TODAY()),"##")&amp;"/"&amp;TEXT(DAY(TODAY()),"##"))</f>
        <v>39395</v>
      </c>
      <c r="B66" s="25">
        <v>0.3541666666666667</v>
      </c>
    </row>
  </sheetData>
  <mergeCells count="3">
    <mergeCell ref="A1:C1"/>
    <mergeCell ref="D1:E1"/>
    <mergeCell ref="F1:G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6" sqref="A6"/>
    </sheetView>
  </sheetViews>
  <sheetFormatPr defaultColWidth="9.00390625" defaultRowHeight="13.5"/>
  <cols>
    <col min="1" max="1" width="72.50390625" style="0" customWidth="1"/>
  </cols>
  <sheetData>
    <row r="1" ht="148.5">
      <c r="A1" s="26" t="s">
        <v>52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B17" sqref="B17"/>
    </sheetView>
  </sheetViews>
  <sheetFormatPr defaultColWidth="9.00390625" defaultRowHeight="13.5"/>
  <cols>
    <col min="2" max="2" width="85.375" style="22" customWidth="1"/>
  </cols>
  <sheetData>
    <row r="1" spans="1:2" ht="27">
      <c r="A1" s="22" t="s">
        <v>37</v>
      </c>
      <c r="B1" s="22" t="s">
        <v>36</v>
      </c>
    </row>
    <row r="2" ht="40.5">
      <c r="B2" s="22" t="s">
        <v>40</v>
      </c>
    </row>
    <row r="3" ht="13.5">
      <c r="B3" s="22" t="s">
        <v>38</v>
      </c>
    </row>
    <row r="4" ht="13.5">
      <c r="B4" s="23" t="s">
        <v>39</v>
      </c>
    </row>
    <row r="6" spans="1:2" ht="40.5">
      <c r="A6" s="22" t="s">
        <v>43</v>
      </c>
      <c r="B6" s="22" t="s">
        <v>41</v>
      </c>
    </row>
    <row r="7" ht="40.5">
      <c r="B7" s="22" t="s">
        <v>42</v>
      </c>
    </row>
    <row r="8" ht="13.5">
      <c r="B8" s="22" t="s">
        <v>38</v>
      </c>
    </row>
    <row r="9" ht="13.5">
      <c r="B9" s="23" t="s">
        <v>39</v>
      </c>
    </row>
  </sheetData>
  <hyperlinks>
    <hyperlink ref="B4" r:id="rId1" display="http://www11.plala.or.jp/seagate/glossary/index.html"/>
    <hyperlink ref="B9" r:id="rId2" display="http://www11.plala.or.jp/seagate/glossary/index.html"/>
  </hyperlinks>
  <printOptions/>
  <pageMargins left="0.75" right="0.75" top="1" bottom="1" header="0.512" footer="0.512"/>
  <pageSetup horizontalDpi="600" verticalDpi="600" orientation="portrait" paperSize="9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69"/>
  <sheetViews>
    <sheetView workbookViewId="0" topLeftCell="A1">
      <pane ySplit="2" topLeftCell="BM3" activePane="bottomLeft" state="frozen"/>
      <selection pane="topLeft" activeCell="A1" sqref="A1"/>
      <selection pane="bottomLeft" activeCell="G6" sqref="G6"/>
    </sheetView>
  </sheetViews>
  <sheetFormatPr defaultColWidth="9.00390625" defaultRowHeight="13.5"/>
  <cols>
    <col min="1" max="1" width="11.25390625" style="0" customWidth="1"/>
    <col min="2" max="2" width="5.625" style="0" customWidth="1"/>
    <col min="3" max="3" width="5.125" style="0" customWidth="1"/>
    <col min="4" max="5" width="5.25390625" style="0" customWidth="1"/>
    <col min="6" max="6" width="5.00390625" style="0" customWidth="1"/>
    <col min="7" max="7" width="5.75390625" style="0" customWidth="1"/>
    <col min="8" max="8" width="6.125" style="0" customWidth="1"/>
    <col min="9" max="9" width="4.875" style="0" customWidth="1"/>
    <col min="10" max="11" width="5.75390625" style="0" customWidth="1"/>
    <col min="12" max="13" width="6.125" style="0" customWidth="1"/>
    <col min="14" max="14" width="6.50390625" style="0" customWidth="1"/>
    <col min="15" max="15" width="5.25390625" style="0" customWidth="1"/>
    <col min="16" max="16" width="5.125" style="0" customWidth="1"/>
    <col min="17" max="17" width="4.625" style="0" customWidth="1"/>
    <col min="18" max="18" width="6.25390625" style="0" customWidth="1"/>
    <col min="19" max="19" width="6.50390625" style="0" customWidth="1"/>
    <col min="20" max="20" width="5.25390625" style="0" customWidth="1"/>
    <col min="21" max="21" width="5.625" style="0" customWidth="1"/>
    <col min="22" max="22" width="5.25390625" style="0" customWidth="1"/>
  </cols>
  <sheetData>
    <row r="1" spans="1:22" s="6" customFormat="1" ht="22.5">
      <c r="A1" s="6" t="s">
        <v>0</v>
      </c>
      <c r="B1" s="6" t="s">
        <v>5</v>
      </c>
      <c r="C1" s="6" t="s">
        <v>44</v>
      </c>
      <c r="D1" s="6" t="s">
        <v>2</v>
      </c>
      <c r="E1" s="6" t="s">
        <v>45</v>
      </c>
      <c r="F1" s="6" t="s">
        <v>1</v>
      </c>
      <c r="G1" s="6" t="s">
        <v>8</v>
      </c>
      <c r="H1" s="6" t="s">
        <v>10</v>
      </c>
      <c r="I1" s="6" t="s">
        <v>19</v>
      </c>
      <c r="J1" s="6" t="s">
        <v>20</v>
      </c>
      <c r="K1" s="6" t="s">
        <v>20</v>
      </c>
      <c r="L1" s="6" t="s">
        <v>9</v>
      </c>
      <c r="M1" s="6" t="s">
        <v>9</v>
      </c>
      <c r="N1" s="6" t="s">
        <v>21</v>
      </c>
      <c r="O1" s="6" t="s">
        <v>47</v>
      </c>
      <c r="P1" s="6" t="s">
        <v>47</v>
      </c>
      <c r="Q1" s="6" t="s">
        <v>46</v>
      </c>
      <c r="R1" s="6" t="s">
        <v>51</v>
      </c>
      <c r="S1" s="6" t="s">
        <v>12</v>
      </c>
      <c r="T1" s="6" t="s">
        <v>12</v>
      </c>
      <c r="U1" s="6" t="s">
        <v>22</v>
      </c>
      <c r="V1" s="6" t="s">
        <v>22</v>
      </c>
    </row>
    <row r="2" spans="1:22" s="3" customFormat="1" ht="11.25">
      <c r="A2" s="3" t="s">
        <v>3</v>
      </c>
      <c r="B2" s="3" t="s">
        <v>6</v>
      </c>
      <c r="C2" s="3" t="s">
        <v>4</v>
      </c>
      <c r="D2" s="3" t="s">
        <v>17</v>
      </c>
      <c r="E2" s="3" t="s">
        <v>4</v>
      </c>
      <c r="F2" s="3" t="s">
        <v>17</v>
      </c>
      <c r="G2" s="3" t="s">
        <v>7</v>
      </c>
      <c r="H2" s="3" t="s">
        <v>13</v>
      </c>
      <c r="I2" s="3" t="s">
        <v>18</v>
      </c>
      <c r="J2" s="3" t="s">
        <v>18</v>
      </c>
      <c r="K2" s="3" t="s">
        <v>4</v>
      </c>
      <c r="L2" s="3" t="s">
        <v>17</v>
      </c>
      <c r="M2" s="3" t="s">
        <v>4</v>
      </c>
      <c r="N2" s="3" t="s">
        <v>17</v>
      </c>
      <c r="O2" s="24" t="s">
        <v>13</v>
      </c>
      <c r="P2" s="24" t="s">
        <v>48</v>
      </c>
      <c r="Q2" s="24" t="s">
        <v>13</v>
      </c>
      <c r="R2" s="24" t="s">
        <v>48</v>
      </c>
      <c r="S2" s="3" t="s">
        <v>17</v>
      </c>
      <c r="T2" s="3" t="s">
        <v>4</v>
      </c>
      <c r="U2" s="3" t="s">
        <v>17</v>
      </c>
      <c r="V2" s="3" t="s">
        <v>4</v>
      </c>
    </row>
    <row r="3" spans="1:22" s="3" customFormat="1" ht="11.25">
      <c r="A3" s="1">
        <f ca="1">TODAY()</f>
        <v>41587</v>
      </c>
      <c r="B3" s="2">
        <v>0.16666666666666666</v>
      </c>
      <c r="C3" s="3">
        <f>グラフ!B3</f>
        <v>34.96666666666667</v>
      </c>
      <c r="D3" s="3">
        <f aca="true" t="shared" si="0" ref="D3:D67">C3/180*PI()</f>
        <v>0.6102834617806839</v>
      </c>
      <c r="E3" s="3">
        <f>グラフ!C3</f>
        <v>138.4</v>
      </c>
      <c r="F3" s="4">
        <f aca="true" t="shared" si="1" ref="F3:F67">E3/180*PI()</f>
        <v>2.4155356847601523</v>
      </c>
      <c r="G3" s="5">
        <f>A3-VALUE(TEXT(YEAR(A3),"####")&amp;"/1/1")+1</f>
        <v>313</v>
      </c>
      <c r="H3" s="7">
        <f>B3*24</f>
        <v>4</v>
      </c>
      <c r="I3" s="3">
        <f>(G3-1)/365*2*PI()</f>
        <v>5.370832372164468</v>
      </c>
      <c r="J3" s="3">
        <f aca="true" t="shared" si="2" ref="J3:J67">0.006918-0.399912*COS(I3)+0.070257*SIN(I3)-0.006758*COS(2*I3)+0.000907*SIN(2*I3)-0.002697*COS(3*I3)+0.00148*SIN(3*I3)</f>
        <v>-0.2906357599775286</v>
      </c>
      <c r="K3" s="3">
        <f aca="true" t="shared" si="3" ref="K3:K67">J3/PI()*180</f>
        <v>-16.652202422289594</v>
      </c>
      <c r="L3" s="3">
        <f>0.000075+0.001868*COS(I3)-0.032077*SIN(I3)-0.014615*COS(2*I3)-0.040849*SIN(2*I3)</f>
        <v>0.06979960091178376</v>
      </c>
      <c r="M3" s="3">
        <f aca="true" t="shared" si="4" ref="M3:M67">L3/PI()*180</f>
        <v>3.9992225439427025</v>
      </c>
      <c r="N3" s="3">
        <f>(H3-12)/12*PI()+(E3-135)/180*PI()+L3</f>
        <v>-1.965254306913604</v>
      </c>
      <c r="O3" s="3">
        <f>(-ACOS(-TAN($J3)*TAN($D3))-$L3-($E3-135)/180*PI())/PI()*12+12</f>
        <v>6.311658547831868</v>
      </c>
      <c r="P3" s="2">
        <f>O3/24</f>
        <v>0.26298577282632785</v>
      </c>
      <c r="Q3" s="3">
        <f>(ACOS(-TAN($J3)*TAN($D3))-$L3-($E3-135)/180*PI())/PI()*12+12</f>
        <v>16.701778446309103</v>
      </c>
      <c r="R3" s="2">
        <f>Q3/24</f>
        <v>0.6959074352628792</v>
      </c>
      <c r="S3" s="3">
        <f>ATAN(COS(D3)*COS(J3)*SIN(N3)/(SIN(D3)*SIN(U3)-SIN(J3)))</f>
        <v>-1.543868692312244</v>
      </c>
      <c r="T3" s="3">
        <f aca="true" t="shared" si="5" ref="T3:T67">S3/PI()*180</f>
        <v>-88.45716019187307</v>
      </c>
      <c r="U3" s="3">
        <f>ASIN(SIN(D3)*SIN(J3)+COS(D3)*COS(J3)*COS(N3))</f>
        <v>-0.48471390763993316</v>
      </c>
      <c r="V3" s="3">
        <f aca="true" t="shared" si="6" ref="V3:V67">U3/PI()*180</f>
        <v>-27.772061179062163</v>
      </c>
    </row>
    <row r="4" spans="1:22" s="3" customFormat="1" ht="11.25">
      <c r="A4" s="1">
        <f>グラフ!A3</f>
        <v>40153</v>
      </c>
      <c r="B4" s="2">
        <v>0.16666666666666666</v>
      </c>
      <c r="C4" s="3">
        <f aca="true" t="shared" si="7" ref="C4:C68">C$3</f>
        <v>34.96666666666667</v>
      </c>
      <c r="D4" s="3">
        <f t="shared" si="0"/>
        <v>0.6102834617806839</v>
      </c>
      <c r="E4" s="3">
        <f aca="true" t="shared" si="8" ref="E4:E68">E$3</f>
        <v>138.4</v>
      </c>
      <c r="F4" s="4">
        <f t="shared" si="1"/>
        <v>2.4155356847601523</v>
      </c>
      <c r="G4" s="5">
        <f aca="true" t="shared" si="9" ref="G4:G67">A4-VALUE(TEXT(YEAR(A4),"####")&amp;"/1/1")+1</f>
        <v>340</v>
      </c>
      <c r="H4" s="7">
        <f>B4*24</f>
        <v>4</v>
      </c>
      <c r="I4" s="3">
        <f>(G4-1)/365*2*PI()</f>
        <v>5.835615942832547</v>
      </c>
      <c r="J4" s="3">
        <f t="shared" si="2"/>
        <v>-0.3909946119769921</v>
      </c>
      <c r="K4" s="3">
        <f t="shared" si="3"/>
        <v>-22.402341078636915</v>
      </c>
      <c r="L4" s="3">
        <f>0.000075+0.001868*COS(I4)-0.032077*SIN(I4)-0.014615*COS(2*I4)-0.040849*SIN(2*I4)</f>
        <v>0.03837507752440933</v>
      </c>
      <c r="M4" s="3">
        <f t="shared" si="4"/>
        <v>2.198729980635998</v>
      </c>
      <c r="N4" s="3">
        <f>(H4-12)/12*PI()+(E4-135)/180*PI()+L4</f>
        <v>-1.9966788303009784</v>
      </c>
      <c r="O4" s="3">
        <f>(-ACOS(-TAN($J4)*TAN($D4))-$L4-($E4-135)/180*PI())/PI()*12+12</f>
        <v>6.743755751038754</v>
      </c>
      <c r="P4" s="2">
        <f>O4/24</f>
        <v>0.28098982295994807</v>
      </c>
      <c r="Q4" s="3">
        <f>(ACOS(-TAN($J4)*TAN($D4))-$L4-($E4-135)/180*PI())/PI()*12+12</f>
        <v>16.50974691820978</v>
      </c>
      <c r="R4" s="2">
        <f>Q4/24</f>
        <v>0.6879061215920741</v>
      </c>
      <c r="S4" s="3">
        <f>ATAN(COS(D4)*COS(J4)*SIN(N4)/(SIN(D4)*SIN(U4)-SIN(J4)))</f>
        <v>-1.4602919614193977</v>
      </c>
      <c r="T4" s="3">
        <f t="shared" si="5"/>
        <v>-83.66856624621232</v>
      </c>
      <c r="U4" s="3">
        <f>ASIN(SIN(D4)*SIN(J4)+COS(D4)*COS(J4)*COS(N4))</f>
        <v>-0.5602671024608369</v>
      </c>
      <c r="V4" s="3">
        <f t="shared" si="6"/>
        <v>-32.100940371029616</v>
      </c>
    </row>
    <row r="5" spans="1:22" s="3" customFormat="1" ht="11.25">
      <c r="A5" s="1">
        <v>39083</v>
      </c>
      <c r="B5" s="2">
        <f>B3</f>
        <v>0.16666666666666666</v>
      </c>
      <c r="C5" s="3">
        <f t="shared" si="7"/>
        <v>34.96666666666667</v>
      </c>
      <c r="D5" s="3">
        <f t="shared" si="0"/>
        <v>0.6102834617806839</v>
      </c>
      <c r="E5" s="3">
        <f t="shared" si="8"/>
        <v>138.4</v>
      </c>
      <c r="F5" s="4">
        <f t="shared" si="1"/>
        <v>2.4155356847601523</v>
      </c>
      <c r="G5" s="5">
        <f t="shared" si="9"/>
        <v>1</v>
      </c>
      <c r="H5" s="7">
        <f>B5*24</f>
        <v>4</v>
      </c>
      <c r="I5" s="3">
        <f>(G5-1)/365*2*PI()</f>
        <v>0</v>
      </c>
      <c r="J5" s="3">
        <f t="shared" si="2"/>
        <v>-0.402449</v>
      </c>
      <c r="K5" s="3">
        <f t="shared" si="3"/>
        <v>-23.05862916926047</v>
      </c>
      <c r="L5" s="3">
        <f>0.000075+0.001868*COS(I5)-0.032077*SIN(I5)-0.014615*COS(2*I5)-0.040849*SIN(2*I5)</f>
        <v>-0.012672</v>
      </c>
      <c r="M5" s="3">
        <f t="shared" si="4"/>
        <v>-0.7260521179897792</v>
      </c>
      <c r="N5" s="3">
        <f>(H5-12)/12*PI()+(E5-135)/180*PI()+L5</f>
        <v>-2.0477259078253875</v>
      </c>
      <c r="O5" s="3">
        <f>(-ACOS(-TAN($J5)*TAN($D5))-$L5-($E5-135)/180*PI())/PI()*12+12</f>
        <v>6.976360987549302</v>
      </c>
      <c r="P5" s="2">
        <f>O5/24</f>
        <v>0.2906817078145542</v>
      </c>
      <c r="Q5" s="3">
        <f>(ACOS(-TAN($J5)*TAN($D5))-$L5-($E5-135)/180*PI())/PI()*12+12</f>
        <v>16.667112628182668</v>
      </c>
      <c r="R5" s="2">
        <f>(Q5-12)/24</f>
        <v>0.19446302617427783</v>
      </c>
      <c r="S5" s="3">
        <f>ATAN(COS(D5)*COS(J5)*SIN(N5)/(SIN(D5)*SIN(U5)-SIN(J5)))</f>
        <v>-1.47456503840592</v>
      </c>
      <c r="T5" s="3">
        <f t="shared" si="5"/>
        <v>-84.48635331820535</v>
      </c>
      <c r="U5" s="3">
        <f>ASIN(SIN(D5)*SIN(J5)+COS(D5)*COS(J5)*COS(N5))</f>
        <v>-0.6072359288986394</v>
      </c>
      <c r="V5" s="3">
        <f t="shared" si="6"/>
        <v>-34.79205589459818</v>
      </c>
    </row>
    <row r="6" spans="1:22" ht="13.5">
      <c r="A6" s="1">
        <v>39084</v>
      </c>
      <c r="B6" s="2">
        <f aca="true" t="shared" si="10" ref="B6:B69">B5</f>
        <v>0.16666666666666666</v>
      </c>
      <c r="C6" s="3">
        <f t="shared" si="7"/>
        <v>34.96666666666667</v>
      </c>
      <c r="D6" s="3">
        <f t="shared" si="0"/>
        <v>0.6102834617806839</v>
      </c>
      <c r="E6" s="3">
        <f t="shared" si="8"/>
        <v>138.4</v>
      </c>
      <c r="F6" s="4">
        <f t="shared" si="1"/>
        <v>2.4155356847601523</v>
      </c>
      <c r="G6" s="5">
        <f t="shared" si="9"/>
        <v>2</v>
      </c>
      <c r="H6" s="7">
        <f aca="true" t="shared" si="11" ref="H6:H69">B6*24</f>
        <v>4</v>
      </c>
      <c r="I6" s="3">
        <f aca="true" t="shared" si="12" ref="I6:I69">(G6-1)/365*2*PI()</f>
        <v>0.01721420632103996</v>
      </c>
      <c r="J6" s="3">
        <f t="shared" si="2"/>
        <v>-0.4010651720668524</v>
      </c>
      <c r="K6" s="3">
        <f t="shared" si="3"/>
        <v>-22.9793416691188</v>
      </c>
      <c r="L6" s="3">
        <f aca="true" t="shared" si="13" ref="L6:L69">0.000075+0.001868*COS(I6)-0.032077*SIN(I6)-0.014615*COS(2*I6)-0.040849*SIN(2*I6)</f>
        <v>-0.014621857164756405</v>
      </c>
      <c r="M6" s="3">
        <f t="shared" si="4"/>
        <v>-0.837770704183666</v>
      </c>
      <c r="N6" s="3">
        <f aca="true" t="shared" si="14" ref="N6:N69">(H6-12)/12*PI()+(E6-135)/180*PI()+L6</f>
        <v>-2.0496757649901443</v>
      </c>
      <c r="O6" s="3">
        <f aca="true" t="shared" si="15" ref="O6:O69">(-ACOS(-TAN($J6)*TAN($D6))-$L6-($E6-135)/180*PI())/PI()*12+12</f>
        <v>6.979238613401914</v>
      </c>
      <c r="P6" s="2">
        <f aca="true" t="shared" si="16" ref="P6:P69">O6/24</f>
        <v>0.2908016088917464</v>
      </c>
      <c r="Q6" s="3">
        <f aca="true" t="shared" si="17" ref="Q6:Q69">(ACOS(-TAN($J6)*TAN($D6))-$L6-($E6-135)/180*PI())/PI()*12+12</f>
        <v>16.679130813822574</v>
      </c>
      <c r="R6" s="2">
        <f aca="true" t="shared" si="18" ref="R6:R69">(Q6-12)/24</f>
        <v>0.19496378390927394</v>
      </c>
      <c r="S6" s="3">
        <f aca="true" t="shared" si="19" ref="S6:S69">ATAN(COS(D6)*COS(J6)*SIN(N6)/(SIN(D6)*SIN(U6)-SIN(J6)))</f>
        <v>-1.4770711932945912</v>
      </c>
      <c r="T6" s="3">
        <f t="shared" si="5"/>
        <v>-84.6299454161323</v>
      </c>
      <c r="U6" s="3">
        <f aca="true" t="shared" si="20" ref="U6:U69">ASIN(SIN(D6)*SIN(J6)+COS(D6)*COS(J6)*COS(N6))</f>
        <v>-0.6081859222298823</v>
      </c>
      <c r="V6" s="3">
        <f t="shared" si="6"/>
        <v>-34.84648650304397</v>
      </c>
    </row>
    <row r="7" spans="1:22" ht="13.5">
      <c r="A7" s="1">
        <v>39085</v>
      </c>
      <c r="B7" s="2">
        <f t="shared" si="10"/>
        <v>0.16666666666666666</v>
      </c>
      <c r="C7" s="3">
        <f t="shared" si="7"/>
        <v>34.96666666666667</v>
      </c>
      <c r="D7" s="3">
        <f t="shared" si="0"/>
        <v>0.6102834617806839</v>
      </c>
      <c r="E7" s="3">
        <f t="shared" si="8"/>
        <v>138.4</v>
      </c>
      <c r="F7" s="4">
        <f t="shared" si="1"/>
        <v>2.4155356847601523</v>
      </c>
      <c r="G7" s="5">
        <f t="shared" si="9"/>
        <v>3</v>
      </c>
      <c r="H7" s="7">
        <f t="shared" si="11"/>
        <v>4</v>
      </c>
      <c r="I7" s="3">
        <f t="shared" si="12"/>
        <v>0.03442841264207992</v>
      </c>
      <c r="J7" s="3">
        <f t="shared" si="2"/>
        <v>-0.3995482717680689</v>
      </c>
      <c r="K7" s="3">
        <f t="shared" si="3"/>
        <v>-22.89242968405637</v>
      </c>
      <c r="L7" s="3">
        <f t="shared" si="13"/>
        <v>-0.01655312625594476</v>
      </c>
      <c r="M7" s="3">
        <f t="shared" si="4"/>
        <v>-0.9484242722128248</v>
      </c>
      <c r="N7" s="3">
        <f t="shared" si="14"/>
        <v>-2.0516070340813326</v>
      </c>
      <c r="O7" s="3">
        <f t="shared" si="15"/>
        <v>6.98161385228985</v>
      </c>
      <c r="P7" s="2">
        <f t="shared" si="16"/>
        <v>0.29090057717874374</v>
      </c>
      <c r="Q7" s="3">
        <f t="shared" si="17"/>
        <v>16.691509384005194</v>
      </c>
      <c r="R7" s="2">
        <f t="shared" si="18"/>
        <v>0.19547955766688307</v>
      </c>
      <c r="S7" s="3">
        <f t="shared" si="19"/>
        <v>-1.479714427580519</v>
      </c>
      <c r="T7" s="3">
        <f t="shared" si="5"/>
        <v>-84.78139158498023</v>
      </c>
      <c r="U7" s="3">
        <f t="shared" si="20"/>
        <v>-0.6090585636960265</v>
      </c>
      <c r="V7" s="3">
        <f t="shared" si="6"/>
        <v>-34.89648517608214</v>
      </c>
    </row>
    <row r="8" spans="1:22" ht="13.5">
      <c r="A8" s="1">
        <v>39086</v>
      </c>
      <c r="B8" s="2">
        <f t="shared" si="10"/>
        <v>0.16666666666666666</v>
      </c>
      <c r="C8" s="3">
        <f t="shared" si="7"/>
        <v>34.96666666666667</v>
      </c>
      <c r="D8" s="3">
        <f t="shared" si="0"/>
        <v>0.6102834617806839</v>
      </c>
      <c r="E8" s="3">
        <f t="shared" si="8"/>
        <v>138.4</v>
      </c>
      <c r="F8" s="4">
        <f t="shared" si="1"/>
        <v>2.4155356847601523</v>
      </c>
      <c r="G8" s="5">
        <f t="shared" si="9"/>
        <v>4</v>
      </c>
      <c r="H8" s="7">
        <f t="shared" si="11"/>
        <v>4</v>
      </c>
      <c r="I8" s="3">
        <f t="shared" si="12"/>
        <v>0.051642618963119884</v>
      </c>
      <c r="J8" s="3">
        <f t="shared" si="2"/>
        <v>-0.39789899311154203</v>
      </c>
      <c r="K8" s="3">
        <f t="shared" si="3"/>
        <v>-22.79793297779638</v>
      </c>
      <c r="L8" s="3">
        <f t="shared" si="13"/>
        <v>-0.018464009724730585</v>
      </c>
      <c r="M8" s="3">
        <f t="shared" si="4"/>
        <v>-1.0579098301155714</v>
      </c>
      <c r="N8" s="3">
        <f t="shared" si="14"/>
        <v>-2.0535179175501184</v>
      </c>
      <c r="O8" s="3">
        <f t="shared" si="15"/>
        <v>6.983484289353873</v>
      </c>
      <c r="P8" s="2">
        <f t="shared" si="16"/>
        <v>0.2909785120564114</v>
      </c>
      <c r="Q8" s="3">
        <f t="shared" si="17"/>
        <v>16.704237021328204</v>
      </c>
      <c r="R8" s="2">
        <f t="shared" si="18"/>
        <v>0.19600987588867516</v>
      </c>
      <c r="S8" s="3">
        <f t="shared" si="19"/>
        <v>-1.4824930741657232</v>
      </c>
      <c r="T8" s="3">
        <f t="shared" si="5"/>
        <v>-84.94059630707088</v>
      </c>
      <c r="U8" s="3">
        <f t="shared" si="20"/>
        <v>-0.6098524103131203</v>
      </c>
      <c r="V8" s="3">
        <f t="shared" si="6"/>
        <v>-34.94196923682235</v>
      </c>
    </row>
    <row r="9" spans="1:22" ht="13.5">
      <c r="A9" s="1">
        <v>39087</v>
      </c>
      <c r="B9" s="2">
        <f t="shared" si="10"/>
        <v>0.16666666666666666</v>
      </c>
      <c r="C9" s="3">
        <f t="shared" si="7"/>
        <v>34.96666666666667</v>
      </c>
      <c r="D9" s="3">
        <f t="shared" si="0"/>
        <v>0.6102834617806839</v>
      </c>
      <c r="E9" s="3">
        <f t="shared" si="8"/>
        <v>138.4</v>
      </c>
      <c r="F9" s="4">
        <f t="shared" si="1"/>
        <v>2.4155356847601523</v>
      </c>
      <c r="G9" s="5">
        <f t="shared" si="9"/>
        <v>5</v>
      </c>
      <c r="H9" s="7">
        <f t="shared" si="11"/>
        <v>4</v>
      </c>
      <c r="I9" s="3">
        <f t="shared" si="12"/>
        <v>0.06885682528415984</v>
      </c>
      <c r="J9" s="3">
        <f t="shared" si="2"/>
        <v>-0.39611809235698475</v>
      </c>
      <c r="K9" s="3">
        <f t="shared" si="3"/>
        <v>-22.69589488082858</v>
      </c>
      <c r="L9" s="3">
        <f t="shared" si="13"/>
        <v>-0.0203527343841925</v>
      </c>
      <c r="M9" s="3">
        <f t="shared" si="4"/>
        <v>-1.1661257817650228</v>
      </c>
      <c r="N9" s="3">
        <f t="shared" si="14"/>
        <v>-2.0554066422095802</v>
      </c>
      <c r="O9" s="3">
        <f t="shared" si="15"/>
        <v>6.984847952971752</v>
      </c>
      <c r="P9" s="2">
        <f t="shared" si="16"/>
        <v>0.29103533137382304</v>
      </c>
      <c r="Q9" s="3">
        <f t="shared" si="17"/>
        <v>16.71730215126358</v>
      </c>
      <c r="R9" s="2">
        <f t="shared" si="18"/>
        <v>0.19655425630264922</v>
      </c>
      <c r="S9" s="3">
        <f t="shared" si="19"/>
        <v>-1.485405349198709</v>
      </c>
      <c r="T9" s="3">
        <f t="shared" si="5"/>
        <v>-85.10745737524228</v>
      </c>
      <c r="U9" s="3">
        <f t="shared" si="20"/>
        <v>-0.6105660348697832</v>
      </c>
      <c r="V9" s="3">
        <f t="shared" si="6"/>
        <v>-34.98285691207604</v>
      </c>
    </row>
    <row r="10" spans="1:22" ht="13.5">
      <c r="A10" s="1">
        <v>39088</v>
      </c>
      <c r="B10" s="2">
        <f t="shared" si="10"/>
        <v>0.16666666666666666</v>
      </c>
      <c r="C10" s="3">
        <f t="shared" si="7"/>
        <v>34.96666666666667</v>
      </c>
      <c r="D10" s="3">
        <f t="shared" si="0"/>
        <v>0.6102834617806839</v>
      </c>
      <c r="E10" s="3">
        <f t="shared" si="8"/>
        <v>138.4</v>
      </c>
      <c r="F10" s="4">
        <f t="shared" si="1"/>
        <v>2.4155356847601523</v>
      </c>
      <c r="G10" s="5">
        <f t="shared" si="9"/>
        <v>6</v>
      </c>
      <c r="H10" s="7">
        <f t="shared" si="11"/>
        <v>4</v>
      </c>
      <c r="I10" s="3">
        <f t="shared" si="12"/>
        <v>0.08607103160519981</v>
      </c>
      <c r="J10" s="3">
        <f t="shared" si="2"/>
        <v>-0.39420638714575845</v>
      </c>
      <c r="K10" s="3">
        <f t="shared" si="3"/>
        <v>-22.58636224055215</v>
      </c>
      <c r="L10" s="3">
        <f t="shared" si="13"/>
        <v>-0.022217553365232227</v>
      </c>
      <c r="M10" s="3">
        <f t="shared" si="4"/>
        <v>-1.2729720389344858</v>
      </c>
      <c r="N10" s="3">
        <f t="shared" si="14"/>
        <v>-2.05727146119062</v>
      </c>
      <c r="O10" s="3">
        <f t="shared" si="15"/>
        <v>6.9857033079086275</v>
      </c>
      <c r="P10" s="2">
        <f t="shared" si="16"/>
        <v>0.29107097116285946</v>
      </c>
      <c r="Q10" s="3">
        <f t="shared" si="17"/>
        <v>16.730692963949302</v>
      </c>
      <c r="R10" s="2">
        <f t="shared" si="18"/>
        <v>0.1971122068312209</v>
      </c>
      <c r="S10" s="3">
        <f t="shared" si="19"/>
        <v>-1.4884493527670726</v>
      </c>
      <c r="T10" s="3">
        <f t="shared" si="5"/>
        <v>-85.28186593253228</v>
      </c>
      <c r="U10" s="3">
        <f t="shared" si="20"/>
        <v>-0.6111980280050968</v>
      </c>
      <c r="V10" s="3">
        <f t="shared" si="6"/>
        <v>-35.01906745141074</v>
      </c>
    </row>
    <row r="11" spans="1:22" ht="13.5">
      <c r="A11" s="1">
        <v>39089</v>
      </c>
      <c r="B11" s="2">
        <f t="shared" si="10"/>
        <v>0.16666666666666666</v>
      </c>
      <c r="C11" s="3">
        <f t="shared" si="7"/>
        <v>34.96666666666667</v>
      </c>
      <c r="D11" s="3">
        <f t="shared" si="0"/>
        <v>0.6102834617806839</v>
      </c>
      <c r="E11" s="3">
        <f t="shared" si="8"/>
        <v>138.4</v>
      </c>
      <c r="F11" s="4">
        <f t="shared" si="1"/>
        <v>2.4155356847601523</v>
      </c>
      <c r="G11" s="5">
        <f t="shared" si="9"/>
        <v>7</v>
      </c>
      <c r="H11" s="7">
        <f t="shared" si="11"/>
        <v>4</v>
      </c>
      <c r="I11" s="3">
        <f t="shared" si="12"/>
        <v>0.10328523792623977</v>
      </c>
      <c r="J11" s="3">
        <f t="shared" si="2"/>
        <v>-0.392164755563181</v>
      </c>
      <c r="K11" s="3">
        <f t="shared" si="3"/>
        <v>-22.469385367549844</v>
      </c>
      <c r="L11" s="3">
        <f t="shared" si="13"/>
        <v>-0.02405674804127634</v>
      </c>
      <c r="M11" s="3">
        <f t="shared" si="4"/>
        <v>-1.3783501315747442</v>
      </c>
      <c r="N11" s="3">
        <f t="shared" si="14"/>
        <v>-2.059110655866664</v>
      </c>
      <c r="O11" s="3">
        <f t="shared" si="15"/>
        <v>6.986049247554393</v>
      </c>
      <c r="P11" s="2">
        <f t="shared" si="16"/>
        <v>0.2910853853147664</v>
      </c>
      <c r="Q11" s="3">
        <f t="shared" si="17"/>
        <v>16.74439743665557</v>
      </c>
      <c r="R11" s="2">
        <f t="shared" si="18"/>
        <v>0.1976832265273155</v>
      </c>
      <c r="S11" s="3">
        <f t="shared" si="19"/>
        <v>-1.4916230698911586</v>
      </c>
      <c r="T11" s="3">
        <f t="shared" si="5"/>
        <v>-85.4637065291108</v>
      </c>
      <c r="U11" s="3">
        <f t="shared" si="20"/>
        <v>-0.61174700038719</v>
      </c>
      <c r="V11" s="3">
        <f t="shared" si="6"/>
        <v>-35.05052125197392</v>
      </c>
    </row>
    <row r="12" spans="1:22" ht="13.5">
      <c r="A12" s="1">
        <v>39090</v>
      </c>
      <c r="B12" s="2">
        <f t="shared" si="10"/>
        <v>0.16666666666666666</v>
      </c>
      <c r="C12" s="3">
        <f t="shared" si="7"/>
        <v>34.96666666666667</v>
      </c>
      <c r="D12" s="3">
        <f t="shared" si="0"/>
        <v>0.6102834617806839</v>
      </c>
      <c r="E12" s="3">
        <f t="shared" si="8"/>
        <v>138.4</v>
      </c>
      <c r="F12" s="4">
        <f t="shared" si="1"/>
        <v>2.4155356847601523</v>
      </c>
      <c r="G12" s="5">
        <f t="shared" si="9"/>
        <v>8</v>
      </c>
      <c r="H12" s="7">
        <f t="shared" si="11"/>
        <v>4</v>
      </c>
      <c r="I12" s="3">
        <f t="shared" si="12"/>
        <v>0.12049944424727974</v>
      </c>
      <c r="J12" s="3">
        <f t="shared" si="2"/>
        <v>-0.38999413513536</v>
      </c>
      <c r="K12" s="3">
        <f t="shared" si="3"/>
        <v>-22.345017978110818</v>
      </c>
      <c r="L12" s="3">
        <f t="shared" si="13"/>
        <v>-0.025868629919531854</v>
      </c>
      <c r="M12" s="3">
        <f t="shared" si="4"/>
        <v>-1.4821633161750216</v>
      </c>
      <c r="N12" s="3">
        <f t="shared" si="14"/>
        <v>-2.0609225377449194</v>
      </c>
      <c r="O12" s="3">
        <f t="shared" si="15"/>
        <v>6.985885085325376</v>
      </c>
      <c r="P12" s="2">
        <f t="shared" si="16"/>
        <v>0.29107854522189064</v>
      </c>
      <c r="Q12" s="3">
        <f t="shared" si="17"/>
        <v>16.758403356831295</v>
      </c>
      <c r="R12" s="2">
        <f t="shared" si="18"/>
        <v>0.19826680653463727</v>
      </c>
      <c r="S12" s="3">
        <f t="shared" si="19"/>
        <v>-1.4949243718273706</v>
      </c>
      <c r="T12" s="3">
        <f t="shared" si="5"/>
        <v>-85.65285719695412</v>
      </c>
      <c r="U12" s="3">
        <f t="shared" si="20"/>
        <v>-0.6122115849883912</v>
      </c>
      <c r="V12" s="3">
        <f t="shared" si="6"/>
        <v>-35.077139988849524</v>
      </c>
    </row>
    <row r="13" spans="1:22" ht="13.5">
      <c r="A13" s="1">
        <v>39091</v>
      </c>
      <c r="B13" s="2">
        <f t="shared" si="10"/>
        <v>0.16666666666666666</v>
      </c>
      <c r="C13" s="3">
        <f t="shared" si="7"/>
        <v>34.96666666666667</v>
      </c>
      <c r="D13" s="3">
        <f t="shared" si="0"/>
        <v>0.6102834617806839</v>
      </c>
      <c r="E13" s="3">
        <f t="shared" si="8"/>
        <v>138.4</v>
      </c>
      <c r="F13" s="4">
        <f t="shared" si="1"/>
        <v>2.4155356847601523</v>
      </c>
      <c r="G13" s="5">
        <f t="shared" si="9"/>
        <v>9</v>
      </c>
      <c r="H13" s="7">
        <f t="shared" si="11"/>
        <v>4</v>
      </c>
      <c r="I13" s="3">
        <f t="shared" si="12"/>
        <v>0.1377136505683197</v>
      </c>
      <c r="J13" s="3">
        <f t="shared" si="2"/>
        <v>-0.38769552176272365</v>
      </c>
      <c r="K13" s="3">
        <f t="shared" si="3"/>
        <v>-22.213317133126424</v>
      </c>
      <c r="L13" s="3">
        <f t="shared" si="13"/>
        <v>-0.027651542496597258</v>
      </c>
      <c r="M13" s="3">
        <f t="shared" si="4"/>
        <v>-1.5843166820816625</v>
      </c>
      <c r="N13" s="3">
        <f t="shared" si="14"/>
        <v>-2.062705450321985</v>
      </c>
      <c r="O13" s="3">
        <f t="shared" si="15"/>
        <v>6.985210545309926</v>
      </c>
      <c r="P13" s="2">
        <f t="shared" si="16"/>
        <v>0.2910504393879136</v>
      </c>
      <c r="Q13" s="3">
        <f t="shared" si="17"/>
        <v>16.772698345634296</v>
      </c>
      <c r="R13" s="2">
        <f t="shared" si="18"/>
        <v>0.19886243106809567</v>
      </c>
      <c r="S13" s="3">
        <f t="shared" si="19"/>
        <v>-1.4983510176885866</v>
      </c>
      <c r="T13" s="3">
        <f t="shared" si="5"/>
        <v>-85.84918954268777</v>
      </c>
      <c r="U13" s="3">
        <f t="shared" si="20"/>
        <v>-0.6125904394518751</v>
      </c>
      <c r="V13" s="3">
        <f t="shared" si="6"/>
        <v>-35.09884675065684</v>
      </c>
    </row>
    <row r="14" spans="1:22" ht="13.5">
      <c r="A14" s="1">
        <v>39092</v>
      </c>
      <c r="B14" s="2">
        <f t="shared" si="10"/>
        <v>0.16666666666666666</v>
      </c>
      <c r="C14" s="3">
        <f t="shared" si="7"/>
        <v>34.96666666666667</v>
      </c>
      <c r="D14" s="3">
        <f t="shared" si="0"/>
        <v>0.6102834617806839</v>
      </c>
      <c r="E14" s="3">
        <f t="shared" si="8"/>
        <v>138.4</v>
      </c>
      <c r="F14" s="4">
        <f t="shared" si="1"/>
        <v>2.4155356847601523</v>
      </c>
      <c r="G14" s="5">
        <f t="shared" si="9"/>
        <v>10</v>
      </c>
      <c r="H14" s="7">
        <f t="shared" si="11"/>
        <v>4</v>
      </c>
      <c r="I14" s="3">
        <f t="shared" si="12"/>
        <v>0.15492785688935964</v>
      </c>
      <c r="J14" s="3">
        <f t="shared" si="2"/>
        <v>-0.3852699685925496</v>
      </c>
      <c r="K14" s="3">
        <f t="shared" si="3"/>
        <v>-22.07434317349087</v>
      </c>
      <c r="L14" s="3">
        <f t="shared" si="13"/>
        <v>-0.029403863076272872</v>
      </c>
      <c r="M14" s="3">
        <f t="shared" si="4"/>
        <v>-1.684717255650993</v>
      </c>
      <c r="N14" s="3">
        <f t="shared" si="14"/>
        <v>-2.0644577709016607</v>
      </c>
      <c r="O14" s="3">
        <f t="shared" si="15"/>
        <v>6.9840257522390825</v>
      </c>
      <c r="P14" s="2">
        <f t="shared" si="16"/>
        <v>0.29100107300996175</v>
      </c>
      <c r="Q14" s="3">
        <f t="shared" si="17"/>
        <v>16.787269881847717</v>
      </c>
      <c r="R14" s="2">
        <f t="shared" si="18"/>
        <v>0.19946957841032154</v>
      </c>
      <c r="S14" s="3">
        <f t="shared" si="19"/>
        <v>-1.5019006563878186</v>
      </c>
      <c r="T14" s="3">
        <f t="shared" si="5"/>
        <v>-86.05256885895007</v>
      </c>
      <c r="U14" s="3">
        <f t="shared" si="20"/>
        <v>-0.6128822485438122</v>
      </c>
      <c r="V14" s="3">
        <f t="shared" si="6"/>
        <v>-35.11556618004838</v>
      </c>
    </row>
    <row r="15" spans="1:22" ht="13.5">
      <c r="A15" s="1">
        <v>39093</v>
      </c>
      <c r="B15" s="2">
        <f t="shared" si="10"/>
        <v>0.16666666666666666</v>
      </c>
      <c r="C15" s="3">
        <f t="shared" si="7"/>
        <v>34.96666666666667</v>
      </c>
      <c r="D15" s="3">
        <f t="shared" si="0"/>
        <v>0.6102834617806839</v>
      </c>
      <c r="E15" s="3">
        <f t="shared" si="8"/>
        <v>138.4</v>
      </c>
      <c r="F15" s="4">
        <f t="shared" si="1"/>
        <v>2.4155356847601523</v>
      </c>
      <c r="G15" s="5">
        <f t="shared" si="9"/>
        <v>11</v>
      </c>
      <c r="H15" s="7">
        <f t="shared" si="11"/>
        <v>4</v>
      </c>
      <c r="I15" s="3">
        <f t="shared" si="12"/>
        <v>0.17214206321039963</v>
      </c>
      <c r="J15" s="3">
        <f t="shared" si="2"/>
        <v>-0.3827185848329227</v>
      </c>
      <c r="K15" s="3">
        <f t="shared" si="3"/>
        <v>-21.928159652146032</v>
      </c>
      <c r="L15" s="3">
        <f t="shared" si="13"/>
        <v>-0.03112400454745913</v>
      </c>
      <c r="M15" s="3">
        <f t="shared" si="4"/>
        <v>-1.78327410211539</v>
      </c>
      <c r="N15" s="3">
        <f t="shared" si="14"/>
        <v>-2.0661779123728468</v>
      </c>
      <c r="O15" s="3">
        <f t="shared" si="15"/>
        <v>6.982331220864328</v>
      </c>
      <c r="P15" s="2">
        <f t="shared" si="16"/>
        <v>0.29093046753601365</v>
      </c>
      <c r="Q15" s="3">
        <f t="shared" si="17"/>
        <v>16.80210532608439</v>
      </c>
      <c r="R15" s="2">
        <f t="shared" si="18"/>
        <v>0.20008772192018295</v>
      </c>
      <c r="S15" s="3">
        <f t="shared" si="19"/>
        <v>-1.5055708289098506</v>
      </c>
      <c r="T15" s="3">
        <f t="shared" si="5"/>
        <v>-86.26285425454739</v>
      </c>
      <c r="U15" s="3">
        <f t="shared" si="20"/>
        <v>-0.6130857266841213</v>
      </c>
      <c r="V15" s="3">
        <f t="shared" si="6"/>
        <v>-35.12722461871127</v>
      </c>
    </row>
    <row r="16" spans="1:22" ht="13.5">
      <c r="A16" s="1">
        <v>39094</v>
      </c>
      <c r="B16" s="2">
        <f t="shared" si="10"/>
        <v>0.16666666666666666</v>
      </c>
      <c r="C16" s="3">
        <f t="shared" si="7"/>
        <v>34.96666666666667</v>
      </c>
      <c r="D16" s="3">
        <f t="shared" si="0"/>
        <v>0.6102834617806839</v>
      </c>
      <c r="E16" s="3">
        <f t="shared" si="8"/>
        <v>138.4</v>
      </c>
      <c r="F16" s="4">
        <f t="shared" si="1"/>
        <v>2.4155356847601523</v>
      </c>
      <c r="G16" s="5">
        <f t="shared" si="9"/>
        <v>12</v>
      </c>
      <c r="H16" s="7">
        <f t="shared" si="11"/>
        <v>4</v>
      </c>
      <c r="I16" s="3">
        <f t="shared" si="12"/>
        <v>0.18935626953143958</v>
      </c>
      <c r="J16" s="3">
        <f t="shared" si="2"/>
        <v>-0.38004253451065706</v>
      </c>
      <c r="K16" s="3">
        <f t="shared" si="3"/>
        <v>-21.774833262915585</v>
      </c>
      <c r="L16" s="3">
        <f t="shared" si="13"/>
        <v>-0.032810417120078816</v>
      </c>
      <c r="M16" s="3">
        <f t="shared" si="4"/>
        <v>-1.8798984250442974</v>
      </c>
      <c r="N16" s="3">
        <f t="shared" si="14"/>
        <v>-2.0678643249454667</v>
      </c>
      <c r="O16" s="3">
        <f t="shared" si="15"/>
        <v>6.980127844824476</v>
      </c>
      <c r="P16" s="2">
        <f t="shared" si="16"/>
        <v>0.29083866020101984</v>
      </c>
      <c r="Q16" s="3">
        <f t="shared" si="17"/>
        <v>16.817191945181428</v>
      </c>
      <c r="R16" s="2">
        <f t="shared" si="18"/>
        <v>0.20071633104922615</v>
      </c>
      <c r="S16" s="3">
        <f t="shared" si="19"/>
        <v>-1.5093589709140662</v>
      </c>
      <c r="T16" s="3">
        <f t="shared" si="5"/>
        <v>-86.47989880358517</v>
      </c>
      <c r="U16" s="3">
        <f t="shared" si="20"/>
        <v>-0.6131996205480558</v>
      </c>
      <c r="V16" s="3">
        <f t="shared" si="6"/>
        <v>-35.13375025642715</v>
      </c>
    </row>
    <row r="17" spans="1:22" ht="13.5">
      <c r="A17" s="1">
        <v>39095</v>
      </c>
      <c r="B17" s="2">
        <f t="shared" si="10"/>
        <v>0.16666666666666666</v>
      </c>
      <c r="C17" s="3">
        <f t="shared" si="7"/>
        <v>34.96666666666667</v>
      </c>
      <c r="D17" s="3">
        <f t="shared" si="0"/>
        <v>0.6102834617806839</v>
      </c>
      <c r="E17" s="3">
        <f t="shared" si="8"/>
        <v>138.4</v>
      </c>
      <c r="F17" s="4">
        <f t="shared" si="1"/>
        <v>2.4155356847601523</v>
      </c>
      <c r="G17" s="5">
        <f t="shared" si="9"/>
        <v>13</v>
      </c>
      <c r="H17" s="7">
        <f t="shared" si="11"/>
        <v>4</v>
      </c>
      <c r="I17" s="3">
        <f t="shared" si="12"/>
        <v>0.20657047585247953</v>
      </c>
      <c r="J17" s="3">
        <f t="shared" si="2"/>
        <v>-0.37724303517583996</v>
      </c>
      <c r="K17" s="3">
        <f t="shared" si="3"/>
        <v>-21.614433766280886</v>
      </c>
      <c r="L17" s="3">
        <f t="shared" si="13"/>
        <v>-0.0344615900170087</v>
      </c>
      <c r="M17" s="3">
        <f t="shared" si="4"/>
        <v>-1.9745036632847695</v>
      </c>
      <c r="N17" s="3">
        <f t="shared" si="14"/>
        <v>-2.0695154978423966</v>
      </c>
      <c r="O17" s="3">
        <f t="shared" si="15"/>
        <v>6.977416885083165</v>
      </c>
      <c r="P17" s="2">
        <f t="shared" si="16"/>
        <v>0.2907257035451319</v>
      </c>
      <c r="Q17" s="3">
        <f t="shared" si="17"/>
        <v>16.832516936688137</v>
      </c>
      <c r="R17" s="2">
        <f t="shared" si="18"/>
        <v>0.2013548723620057</v>
      </c>
      <c r="S17" s="3">
        <f t="shared" si="19"/>
        <v>-1.5132624156700356</v>
      </c>
      <c r="T17" s="3">
        <f t="shared" si="5"/>
        <v>-86.70354971366469</v>
      </c>
      <c r="U17" s="3">
        <f t="shared" si="20"/>
        <v>-0.6132227117300163</v>
      </c>
      <c r="V17" s="3">
        <f t="shared" si="6"/>
        <v>-35.13507328369746</v>
      </c>
    </row>
    <row r="18" spans="1:22" ht="13.5">
      <c r="A18" s="1">
        <v>39096</v>
      </c>
      <c r="B18" s="2">
        <f t="shared" si="10"/>
        <v>0.16666666666666666</v>
      </c>
      <c r="C18" s="3">
        <f t="shared" si="7"/>
        <v>34.96666666666667</v>
      </c>
      <c r="D18" s="3">
        <f t="shared" si="0"/>
        <v>0.6102834617806839</v>
      </c>
      <c r="E18" s="3">
        <f t="shared" si="8"/>
        <v>138.4</v>
      </c>
      <c r="F18" s="4">
        <f t="shared" si="1"/>
        <v>2.4155356847601523</v>
      </c>
      <c r="G18" s="5">
        <f t="shared" si="9"/>
        <v>14</v>
      </c>
      <c r="H18" s="7">
        <f t="shared" si="11"/>
        <v>4</v>
      </c>
      <c r="I18" s="3">
        <f t="shared" si="12"/>
        <v>0.22378468217351952</v>
      </c>
      <c r="J18" s="3">
        <f t="shared" si="2"/>
        <v>-0.3743213565557503</v>
      </c>
      <c r="K18" s="3">
        <f t="shared" si="3"/>
        <v>-21.44703391225614</v>
      </c>
      <c r="L18" s="3">
        <f t="shared" si="13"/>
        <v>-0.036076053120058224</v>
      </c>
      <c r="M18" s="3">
        <f t="shared" si="4"/>
        <v>-2.0670055852691016</v>
      </c>
      <c r="N18" s="3">
        <f t="shared" si="14"/>
        <v>-2.071129960945446</v>
      </c>
      <c r="O18" s="3">
        <f t="shared" si="15"/>
        <v>6.974199958017179</v>
      </c>
      <c r="P18" s="2">
        <f t="shared" si="16"/>
        <v>0.2905916649173825</v>
      </c>
      <c r="Q18" s="3">
        <f t="shared" si="17"/>
        <v>16.848067453352034</v>
      </c>
      <c r="R18" s="2">
        <f t="shared" si="18"/>
        <v>0.20200281055633473</v>
      </c>
      <c r="S18" s="3">
        <f t="shared" si="19"/>
        <v>-1.5172783973257087</v>
      </c>
      <c r="T18" s="3">
        <f t="shared" si="5"/>
        <v>-86.93364851313672</v>
      </c>
      <c r="U18" s="3">
        <f t="shared" si="20"/>
        <v>-0.6131538194602046</v>
      </c>
      <c r="V18" s="3">
        <f t="shared" si="6"/>
        <v>-35.13112604739617</v>
      </c>
    </row>
    <row r="19" spans="1:22" ht="13.5">
      <c r="A19" s="1">
        <v>39097</v>
      </c>
      <c r="B19" s="2">
        <f t="shared" si="10"/>
        <v>0.16666666666666666</v>
      </c>
      <c r="C19" s="3">
        <f t="shared" si="7"/>
        <v>34.96666666666667</v>
      </c>
      <c r="D19" s="3">
        <f t="shared" si="0"/>
        <v>0.6102834617806839</v>
      </c>
      <c r="E19" s="3">
        <f t="shared" si="8"/>
        <v>138.4</v>
      </c>
      <c r="F19" s="4">
        <f t="shared" si="1"/>
        <v>2.4155356847601523</v>
      </c>
      <c r="G19" s="5">
        <f t="shared" si="9"/>
        <v>15</v>
      </c>
      <c r="H19" s="7">
        <f t="shared" si="11"/>
        <v>4</v>
      </c>
      <c r="I19" s="3">
        <f t="shared" si="12"/>
        <v>0.24099888849455947</v>
      </c>
      <c r="J19" s="3">
        <f t="shared" si="2"/>
        <v>-0.3712788191610034</v>
      </c>
      <c r="K19" s="3">
        <f t="shared" si="3"/>
        <v>-21.272709360526417</v>
      </c>
      <c r="L19" s="3">
        <f t="shared" si="13"/>
        <v>-0.037652378568087494</v>
      </c>
      <c r="M19" s="3">
        <f t="shared" si="4"/>
        <v>-2.1573223805802475</v>
      </c>
      <c r="N19" s="3">
        <f t="shared" si="14"/>
        <v>-2.0727062863934753</v>
      </c>
      <c r="O19" s="3">
        <f t="shared" si="15"/>
        <v>6.9704790232338985</v>
      </c>
      <c r="P19" s="2">
        <f t="shared" si="16"/>
        <v>0.2904366259680791</v>
      </c>
      <c r="Q19" s="3">
        <f t="shared" si="17"/>
        <v>16.863830627510133</v>
      </c>
      <c r="R19" s="2">
        <f t="shared" si="18"/>
        <v>0.20265960947958886</v>
      </c>
      <c r="S19" s="3">
        <f t="shared" si="19"/>
        <v>-1.521404054506237</v>
      </c>
      <c r="T19" s="3">
        <f t="shared" si="5"/>
        <v>-87.17003125729883</v>
      </c>
      <c r="U19" s="3">
        <f t="shared" si="20"/>
        <v>-0.6129918033639931</v>
      </c>
      <c r="V19" s="3">
        <f t="shared" si="6"/>
        <v>-35.12184320887006</v>
      </c>
    </row>
    <row r="20" spans="1:22" ht="13.5">
      <c r="A20" s="1">
        <v>39098</v>
      </c>
      <c r="B20" s="2">
        <f t="shared" si="10"/>
        <v>0.16666666666666666</v>
      </c>
      <c r="C20" s="3">
        <f t="shared" si="7"/>
        <v>34.96666666666667</v>
      </c>
      <c r="D20" s="3">
        <f t="shared" si="0"/>
        <v>0.6102834617806839</v>
      </c>
      <c r="E20" s="3">
        <f t="shared" si="8"/>
        <v>138.4</v>
      </c>
      <c r="F20" s="4">
        <f t="shared" si="1"/>
        <v>2.4155356847601523</v>
      </c>
      <c r="G20" s="5">
        <f t="shared" si="9"/>
        <v>16</v>
      </c>
      <c r="H20" s="7">
        <f t="shared" si="11"/>
        <v>4</v>
      </c>
      <c r="I20" s="3">
        <f t="shared" si="12"/>
        <v>0.2582130948155994</v>
      </c>
      <c r="J20" s="3">
        <f t="shared" si="2"/>
        <v>-0.36811679284686655</v>
      </c>
      <c r="K20" s="3">
        <f t="shared" si="3"/>
        <v>-21.091538598017067</v>
      </c>
      <c r="L20" s="3">
        <f t="shared" si="13"/>
        <v>-0.039189182305412906</v>
      </c>
      <c r="M20" s="3">
        <f t="shared" si="4"/>
        <v>-2.245374748668925</v>
      </c>
      <c r="N20" s="3">
        <f t="shared" si="14"/>
        <v>-2.0742430901308007</v>
      </c>
      <c r="O20" s="3">
        <f t="shared" si="15"/>
        <v>6.966256371193763</v>
      </c>
      <c r="P20" s="2">
        <f t="shared" si="16"/>
        <v>0.2902606821330735</v>
      </c>
      <c r="Q20" s="3">
        <f t="shared" si="17"/>
        <v>16.879793595295425</v>
      </c>
      <c r="R20" s="2">
        <f t="shared" si="18"/>
        <v>0.20332473313730937</v>
      </c>
      <c r="S20" s="3">
        <f t="shared" si="19"/>
        <v>-1.5256364342395514</v>
      </c>
      <c r="T20" s="3">
        <f t="shared" si="5"/>
        <v>-87.41252875331446</v>
      </c>
      <c r="U20" s="3">
        <f t="shared" si="20"/>
        <v>-0.6127355662532294</v>
      </c>
      <c r="V20" s="3">
        <f t="shared" si="6"/>
        <v>-35.10716190386868</v>
      </c>
    </row>
    <row r="21" spans="1:22" ht="13.5">
      <c r="A21" s="1">
        <v>39099</v>
      </c>
      <c r="B21" s="2">
        <f t="shared" si="10"/>
        <v>0.16666666666666666</v>
      </c>
      <c r="C21" s="3">
        <f t="shared" si="7"/>
        <v>34.96666666666667</v>
      </c>
      <c r="D21" s="3">
        <f t="shared" si="0"/>
        <v>0.6102834617806839</v>
      </c>
      <c r="E21" s="3">
        <f t="shared" si="8"/>
        <v>138.4</v>
      </c>
      <c r="F21" s="4">
        <f t="shared" si="1"/>
        <v>2.4155356847601523</v>
      </c>
      <c r="G21" s="5">
        <f t="shared" si="9"/>
        <v>17</v>
      </c>
      <c r="H21" s="7">
        <f t="shared" si="11"/>
        <v>4</v>
      </c>
      <c r="I21" s="3">
        <f t="shared" si="12"/>
        <v>0.2754273011366394</v>
      </c>
      <c r="J21" s="3">
        <f t="shared" si="2"/>
        <v>-0.3648366953327642</v>
      </c>
      <c r="K21" s="3">
        <f t="shared" si="3"/>
        <v>-20.90360285406765</v>
      </c>
      <c r="L21" s="3">
        <f t="shared" si="13"/>
        <v>-0.04068512557870815</v>
      </c>
      <c r="M21" s="3">
        <f t="shared" si="4"/>
        <v>-2.3310859846197283</v>
      </c>
      <c r="N21" s="3">
        <f t="shared" si="14"/>
        <v>-2.075739033404096</v>
      </c>
      <c r="O21" s="3">
        <f t="shared" si="15"/>
        <v>6.961534610710709</v>
      </c>
      <c r="P21" s="2">
        <f t="shared" si="16"/>
        <v>0.2900639421129462</v>
      </c>
      <c r="Q21" s="3">
        <f t="shared" si="17"/>
        <v>16.89594352057192</v>
      </c>
      <c r="R21" s="2">
        <f t="shared" si="18"/>
        <v>0.2039976466904966</v>
      </c>
      <c r="S21" s="3">
        <f t="shared" si="19"/>
        <v>-1.529972496202856</v>
      </c>
      <c r="T21" s="3">
        <f t="shared" si="5"/>
        <v>-87.66096680351902</v>
      </c>
      <c r="U21" s="3">
        <f t="shared" si="20"/>
        <v>-0.6123840569381004</v>
      </c>
      <c r="V21" s="3">
        <f t="shared" si="6"/>
        <v>-35.08702190365225</v>
      </c>
    </row>
    <row r="22" spans="1:22" ht="13.5">
      <c r="A22" s="1">
        <v>39100</v>
      </c>
      <c r="B22" s="2">
        <f t="shared" si="10"/>
        <v>0.16666666666666666</v>
      </c>
      <c r="C22" s="3">
        <f t="shared" si="7"/>
        <v>34.96666666666667</v>
      </c>
      <c r="D22" s="3">
        <f t="shared" si="0"/>
        <v>0.6102834617806839</v>
      </c>
      <c r="E22" s="3">
        <f t="shared" si="8"/>
        <v>138.4</v>
      </c>
      <c r="F22" s="4">
        <f t="shared" si="1"/>
        <v>2.4155356847601523</v>
      </c>
      <c r="G22" s="5">
        <f t="shared" si="9"/>
        <v>18</v>
      </c>
      <c r="H22" s="7">
        <f t="shared" si="11"/>
        <v>4</v>
      </c>
      <c r="I22" s="3">
        <f t="shared" si="12"/>
        <v>0.29264150745767936</v>
      </c>
      <c r="J22" s="3">
        <f t="shared" si="2"/>
        <v>-0.36143999068307425</v>
      </c>
      <c r="K22" s="3">
        <f t="shared" si="3"/>
        <v>-20.70898601338795</v>
      </c>
      <c r="L22" s="3">
        <f t="shared" si="13"/>
        <v>-0.04213891638066888</v>
      </c>
      <c r="M22" s="3">
        <f t="shared" si="4"/>
        <v>-2.4143820618670166</v>
      </c>
      <c r="N22" s="3">
        <f t="shared" si="14"/>
        <v>-2.0771928242060564</v>
      </c>
      <c r="O22" s="3">
        <f t="shared" si="15"/>
        <v>6.95631665640008</v>
      </c>
      <c r="P22" s="2">
        <f t="shared" si="16"/>
        <v>0.2898465273500033</v>
      </c>
      <c r="Q22" s="3">
        <f t="shared" si="17"/>
        <v>16.91226761851552</v>
      </c>
      <c r="R22" s="2">
        <f t="shared" si="18"/>
        <v>0.20467781743814673</v>
      </c>
      <c r="S22" s="3">
        <f t="shared" si="19"/>
        <v>-1.5344091172821999</v>
      </c>
      <c r="T22" s="3">
        <f t="shared" si="5"/>
        <v>-87.9151664666642</v>
      </c>
      <c r="U22" s="3">
        <f t="shared" si="20"/>
        <v>-0.6119362730476602</v>
      </c>
      <c r="V22" s="3">
        <f t="shared" si="6"/>
        <v>-35.06136577659608</v>
      </c>
    </row>
    <row r="23" spans="1:22" ht="13.5">
      <c r="A23" s="1">
        <v>39101</v>
      </c>
      <c r="B23" s="2">
        <f t="shared" si="10"/>
        <v>0.16666666666666666</v>
      </c>
      <c r="C23" s="3">
        <f t="shared" si="7"/>
        <v>34.96666666666667</v>
      </c>
      <c r="D23" s="3">
        <f t="shared" si="0"/>
        <v>0.6102834617806839</v>
      </c>
      <c r="E23" s="3">
        <f t="shared" si="8"/>
        <v>138.4</v>
      </c>
      <c r="F23" s="4">
        <f t="shared" si="1"/>
        <v>2.4155356847601523</v>
      </c>
      <c r="G23" s="5">
        <f t="shared" si="9"/>
        <v>19</v>
      </c>
      <c r="H23" s="7">
        <f t="shared" si="11"/>
        <v>4</v>
      </c>
      <c r="I23" s="3">
        <f t="shared" si="12"/>
        <v>0.3098557137787193</v>
      </c>
      <c r="J23" s="3">
        <f t="shared" si="2"/>
        <v>-0.35792818775237806</v>
      </c>
      <c r="K23" s="3">
        <f t="shared" si="3"/>
        <v>-20.507774526977386</v>
      </c>
      <c r="L23" s="3">
        <f t="shared" si="13"/>
        <v>-0.04354931083877231</v>
      </c>
      <c r="M23" s="3">
        <f t="shared" si="4"/>
        <v>-2.4951917117649844</v>
      </c>
      <c r="N23" s="3">
        <f t="shared" si="14"/>
        <v>-2.07860321866416</v>
      </c>
      <c r="O23" s="3">
        <f t="shared" si="15"/>
        <v>6.950605716139772</v>
      </c>
      <c r="P23" s="2">
        <f t="shared" si="16"/>
        <v>0.2896085715058238</v>
      </c>
      <c r="Q23" s="3">
        <f t="shared" si="17"/>
        <v>16.928753178762225</v>
      </c>
      <c r="R23" s="2">
        <f t="shared" si="18"/>
        <v>0.20536471578175938</v>
      </c>
      <c r="S23" s="3">
        <f t="shared" si="19"/>
        <v>-1.538943096435241</v>
      </c>
      <c r="T23" s="3">
        <f t="shared" si="5"/>
        <v>-88.17494433653376</v>
      </c>
      <c r="U23" s="3">
        <f t="shared" si="20"/>
        <v>-0.6113912638467105</v>
      </c>
      <c r="V23" s="3">
        <f t="shared" si="6"/>
        <v>-35.03013904958586</v>
      </c>
    </row>
    <row r="24" spans="1:22" ht="13.5">
      <c r="A24" s="1">
        <v>39102</v>
      </c>
      <c r="B24" s="2">
        <f t="shared" si="10"/>
        <v>0.16666666666666666</v>
      </c>
      <c r="C24" s="3">
        <f t="shared" si="7"/>
        <v>34.96666666666667</v>
      </c>
      <c r="D24" s="3">
        <f t="shared" si="0"/>
        <v>0.6102834617806839</v>
      </c>
      <c r="E24" s="3">
        <f t="shared" si="8"/>
        <v>138.4</v>
      </c>
      <c r="F24" s="4">
        <f t="shared" si="1"/>
        <v>2.4155356847601523</v>
      </c>
      <c r="G24" s="5">
        <f t="shared" si="9"/>
        <v>20</v>
      </c>
      <c r="H24" s="7">
        <f t="shared" si="11"/>
        <v>4</v>
      </c>
      <c r="I24" s="3">
        <f t="shared" si="12"/>
        <v>0.32706992009975927</v>
      </c>
      <c r="J24" s="3">
        <f t="shared" si="2"/>
        <v>-0.3543028385983858</v>
      </c>
      <c r="K24" s="3">
        <f t="shared" si="3"/>
        <v>-20.300057321192305</v>
      </c>
      <c r="L24" s="3">
        <f t="shared" si="13"/>
        <v>-0.044915114547528286</v>
      </c>
      <c r="M24" s="3">
        <f t="shared" si="4"/>
        <v>-2.573446499920017</v>
      </c>
      <c r="N24" s="3">
        <f t="shared" si="14"/>
        <v>-2.079969022372916</v>
      </c>
      <c r="O24" s="3">
        <f t="shared" si="15"/>
        <v>6.944405278606226</v>
      </c>
      <c r="P24" s="2">
        <f t="shared" si="16"/>
        <v>0.28935021994192606</v>
      </c>
      <c r="Q24" s="3">
        <f t="shared" si="17"/>
        <v>16.945387588049776</v>
      </c>
      <c r="R24" s="2">
        <f t="shared" si="18"/>
        <v>0.20605781616874067</v>
      </c>
      <c r="S24" s="3">
        <f t="shared" si="19"/>
        <v>-1.5435711598452697</v>
      </c>
      <c r="T24" s="3">
        <f t="shared" si="5"/>
        <v>-88.44011283724733</v>
      </c>
      <c r="U24" s="3">
        <f t="shared" si="20"/>
        <v>-0.6107481330363744</v>
      </c>
      <c r="V24" s="3">
        <f t="shared" si="6"/>
        <v>-34.99329036847878</v>
      </c>
    </row>
    <row r="25" spans="1:22" ht="13.5">
      <c r="A25" s="1">
        <v>39103</v>
      </c>
      <c r="B25" s="2">
        <f t="shared" si="10"/>
        <v>0.16666666666666666</v>
      </c>
      <c r="C25" s="3">
        <f t="shared" si="7"/>
        <v>34.96666666666667</v>
      </c>
      <c r="D25" s="3">
        <f t="shared" si="0"/>
        <v>0.6102834617806839</v>
      </c>
      <c r="E25" s="3">
        <f t="shared" si="8"/>
        <v>138.4</v>
      </c>
      <c r="F25" s="4">
        <f t="shared" si="1"/>
        <v>2.4155356847601523</v>
      </c>
      <c r="G25" s="5">
        <f t="shared" si="9"/>
        <v>21</v>
      </c>
      <c r="H25" s="7">
        <f t="shared" si="11"/>
        <v>4</v>
      </c>
      <c r="I25" s="3">
        <f t="shared" si="12"/>
        <v>0.34428412642079925</v>
      </c>
      <c r="J25" s="3">
        <f t="shared" si="2"/>
        <v>-0.35056553686581415</v>
      </c>
      <c r="K25" s="3">
        <f t="shared" si="3"/>
        <v>-20.085925705149023</v>
      </c>
      <c r="L25" s="3">
        <f t="shared" si="13"/>
        <v>-0.04623518384268452</v>
      </c>
      <c r="M25" s="3">
        <f t="shared" si="4"/>
        <v>-2.6490808991972785</v>
      </c>
      <c r="N25" s="3">
        <f t="shared" si="14"/>
        <v>-2.081289091668072</v>
      </c>
      <c r="O25" s="3">
        <f t="shared" si="15"/>
        <v>6.937719100942481</v>
      </c>
      <c r="P25" s="2">
        <f t="shared" si="16"/>
        <v>0.2890716292059367</v>
      </c>
      <c r="Q25" s="3">
        <f t="shared" si="17"/>
        <v>16.962158352283822</v>
      </c>
      <c r="R25" s="2">
        <f t="shared" si="18"/>
        <v>0.20675659801182592</v>
      </c>
      <c r="S25" s="3">
        <f t="shared" si="19"/>
        <v>-1.548289966352505</v>
      </c>
      <c r="T25" s="3">
        <f t="shared" si="5"/>
        <v>-88.71048053445077</v>
      </c>
      <c r="U25" s="3">
        <f t="shared" si="20"/>
        <v>-0.6100060415254653</v>
      </c>
      <c r="V25" s="3">
        <f t="shared" si="6"/>
        <v>-34.950771656891206</v>
      </c>
    </row>
    <row r="26" spans="1:22" ht="13.5">
      <c r="A26" s="1">
        <v>39104</v>
      </c>
      <c r="B26" s="2">
        <f t="shared" si="10"/>
        <v>0.16666666666666666</v>
      </c>
      <c r="C26" s="3">
        <f t="shared" si="7"/>
        <v>34.96666666666667</v>
      </c>
      <c r="D26" s="3">
        <f t="shared" si="0"/>
        <v>0.6102834617806839</v>
      </c>
      <c r="E26" s="3">
        <f t="shared" si="8"/>
        <v>138.4</v>
      </c>
      <c r="F26" s="4">
        <f t="shared" si="1"/>
        <v>2.4155356847601523</v>
      </c>
      <c r="G26" s="5">
        <f t="shared" si="9"/>
        <v>22</v>
      </c>
      <c r="H26" s="7">
        <f t="shared" si="11"/>
        <v>4</v>
      </c>
      <c r="I26" s="3">
        <f t="shared" si="12"/>
        <v>0.3614983327418392</v>
      </c>
      <c r="J26" s="3">
        <f t="shared" si="2"/>
        <v>-0.34671791614452807</v>
      </c>
      <c r="K26" s="3">
        <f t="shared" si="3"/>
        <v>-19.865473276652246</v>
      </c>
      <c r="L26" s="3">
        <f t="shared" si="13"/>
        <v>-0.047508427015918106</v>
      </c>
      <c r="M26" s="3">
        <f t="shared" si="4"/>
        <v>-2.7220323593174074</v>
      </c>
      <c r="N26" s="3">
        <f t="shared" si="14"/>
        <v>-2.082562334841306</v>
      </c>
      <c r="O26" s="3">
        <f t="shared" si="15"/>
        <v>6.930551196610919</v>
      </c>
      <c r="P26" s="2">
        <f t="shared" si="16"/>
        <v>0.288772966525455</v>
      </c>
      <c r="Q26" s="3">
        <f t="shared" si="17"/>
        <v>16.97905311796473</v>
      </c>
      <c r="R26" s="2">
        <f t="shared" si="18"/>
        <v>0.20746054658186383</v>
      </c>
      <c r="S26" s="3">
        <f t="shared" si="19"/>
        <v>-1.5530961131466872</v>
      </c>
      <c r="T26" s="3">
        <f t="shared" si="5"/>
        <v>-88.98585246147775</v>
      </c>
      <c r="U26" s="3">
        <f t="shared" si="20"/>
        <v>-0.6091642101596244</v>
      </c>
      <c r="V26" s="3">
        <f t="shared" si="6"/>
        <v>-34.90253827256678</v>
      </c>
    </row>
    <row r="27" spans="1:22" ht="13.5">
      <c r="A27" s="1">
        <v>39105</v>
      </c>
      <c r="B27" s="2">
        <f t="shared" si="10"/>
        <v>0.16666666666666666</v>
      </c>
      <c r="C27" s="3">
        <f t="shared" si="7"/>
        <v>34.96666666666667</v>
      </c>
      <c r="D27" s="3">
        <f t="shared" si="0"/>
        <v>0.6102834617806839</v>
      </c>
      <c r="E27" s="3">
        <f t="shared" si="8"/>
        <v>138.4</v>
      </c>
      <c r="F27" s="4">
        <f t="shared" si="1"/>
        <v>2.4155356847601523</v>
      </c>
      <c r="G27" s="5">
        <f t="shared" si="9"/>
        <v>23</v>
      </c>
      <c r="H27" s="7">
        <f t="shared" si="11"/>
        <v>4</v>
      </c>
      <c r="I27" s="3">
        <f t="shared" si="12"/>
        <v>0.37871253906287916</v>
      </c>
      <c r="J27" s="3">
        <f t="shared" si="2"/>
        <v>-0.34276164830529954</v>
      </c>
      <c r="K27" s="3">
        <f t="shared" si="3"/>
        <v>-19.63879582684111</v>
      </c>
      <c r="L27" s="3">
        <f t="shared" si="13"/>
        <v>-0.04873380546861515</v>
      </c>
      <c r="M27" s="3">
        <f t="shared" si="4"/>
        <v>-2.792241372963219</v>
      </c>
      <c r="N27" s="3">
        <f t="shared" si="14"/>
        <v>-2.083787713294003</v>
      </c>
      <c r="O27" s="3">
        <f t="shared" si="15"/>
        <v>6.922905823478522</v>
      </c>
      <c r="P27" s="2">
        <f t="shared" si="16"/>
        <v>0.2884544093116051</v>
      </c>
      <c r="Q27" s="3">
        <f t="shared" si="17"/>
        <v>16.996059692916575</v>
      </c>
      <c r="R27" s="2">
        <f t="shared" si="18"/>
        <v>0.20816915387152393</v>
      </c>
      <c r="S27" s="3">
        <f t="shared" si="19"/>
        <v>-1.5579861417029879</v>
      </c>
      <c r="T27" s="3">
        <f t="shared" si="5"/>
        <v>-89.26603045945222</v>
      </c>
      <c r="U27" s="3">
        <f t="shared" si="20"/>
        <v>-0.6082219223951332</v>
      </c>
      <c r="V27" s="3">
        <f t="shared" si="6"/>
        <v>-34.84854916057462</v>
      </c>
    </row>
    <row r="28" spans="1:22" ht="13.5">
      <c r="A28" s="1">
        <v>39106</v>
      </c>
      <c r="B28" s="2">
        <f t="shared" si="10"/>
        <v>0.16666666666666666</v>
      </c>
      <c r="C28" s="3">
        <f t="shared" si="7"/>
        <v>34.96666666666667</v>
      </c>
      <c r="D28" s="3">
        <f t="shared" si="0"/>
        <v>0.6102834617806839</v>
      </c>
      <c r="E28" s="3">
        <f t="shared" si="8"/>
        <v>138.4</v>
      </c>
      <c r="F28" s="4">
        <f t="shared" si="1"/>
        <v>2.4155356847601523</v>
      </c>
      <c r="G28" s="5">
        <f t="shared" si="9"/>
        <v>24</v>
      </c>
      <c r="H28" s="7">
        <f t="shared" si="11"/>
        <v>4</v>
      </c>
      <c r="I28" s="3">
        <f t="shared" si="12"/>
        <v>0.39592674538391914</v>
      </c>
      <c r="J28" s="3">
        <f t="shared" si="2"/>
        <v>-0.3386984418165583</v>
      </c>
      <c r="K28" s="3">
        <f t="shared" si="3"/>
        <v>-19.405991243746065</v>
      </c>
      <c r="L28" s="3">
        <f t="shared" si="13"/>
        <v>-0.0499103348034126</v>
      </c>
      <c r="M28" s="3">
        <f t="shared" si="4"/>
        <v>-2.8596515383204477</v>
      </c>
      <c r="N28" s="3">
        <f t="shared" si="14"/>
        <v>-2.0849642426288004</v>
      </c>
      <c r="O28" s="3">
        <f t="shared" si="15"/>
        <v>6.914787472177684</v>
      </c>
      <c r="P28" s="2">
        <f t="shared" si="16"/>
        <v>0.28811614467407015</v>
      </c>
      <c r="Q28" s="3">
        <f t="shared" si="17"/>
        <v>17.013166066265043</v>
      </c>
      <c r="R28" s="2">
        <f t="shared" si="18"/>
        <v>0.20888191942771014</v>
      </c>
      <c r="S28" s="3">
        <f t="shared" si="19"/>
        <v>-1.5629565439413986</v>
      </c>
      <c r="T28" s="3">
        <f t="shared" si="5"/>
        <v>-89.55081353019554</v>
      </c>
      <c r="U28" s="3">
        <f t="shared" si="20"/>
        <v>-0.6071785269044038</v>
      </c>
      <c r="V28" s="3">
        <f t="shared" si="6"/>
        <v>-34.78876700259284</v>
      </c>
    </row>
    <row r="29" spans="1:22" ht="13.5">
      <c r="A29" s="1">
        <v>39107</v>
      </c>
      <c r="B29" s="2">
        <f t="shared" si="10"/>
        <v>0.16666666666666666</v>
      </c>
      <c r="C29" s="3">
        <f t="shared" si="7"/>
        <v>34.96666666666667</v>
      </c>
      <c r="D29" s="3">
        <f t="shared" si="0"/>
        <v>0.6102834617806839</v>
      </c>
      <c r="E29" s="3">
        <f t="shared" si="8"/>
        <v>138.4</v>
      </c>
      <c r="F29" s="4">
        <f t="shared" si="1"/>
        <v>2.4155356847601523</v>
      </c>
      <c r="G29" s="5">
        <f t="shared" si="9"/>
        <v>25</v>
      </c>
      <c r="H29" s="7">
        <f t="shared" si="11"/>
        <v>4</v>
      </c>
      <c r="I29" s="3">
        <f t="shared" si="12"/>
        <v>0.41314095170495907</v>
      </c>
      <c r="J29" s="3">
        <f t="shared" si="2"/>
        <v>-0.33453004004552855</v>
      </c>
      <c r="K29" s="3">
        <f t="shared" si="3"/>
        <v>-19.167159414951204</v>
      </c>
      <c r="L29" s="3">
        <f t="shared" si="13"/>
        <v>-0.051037085852249905</v>
      </c>
      <c r="M29" s="3">
        <f t="shared" si="4"/>
        <v>-2.9242096179807637</v>
      </c>
      <c r="N29" s="3">
        <f t="shared" si="14"/>
        <v>-2.0860909936776375</v>
      </c>
      <c r="O29" s="3">
        <f t="shared" si="15"/>
        <v>6.9062008547806535</v>
      </c>
      <c r="P29" s="2">
        <f t="shared" si="16"/>
        <v>0.2877583689491939</v>
      </c>
      <c r="Q29" s="3">
        <f t="shared" si="17"/>
        <v>17.03036042761678</v>
      </c>
      <c r="R29" s="2">
        <f t="shared" si="18"/>
        <v>0.20959835115069922</v>
      </c>
      <c r="S29" s="3">
        <f t="shared" si="19"/>
        <v>-1.5680037685879376</v>
      </c>
      <c r="T29" s="3">
        <f t="shared" si="5"/>
        <v>-89.83999820069663</v>
      </c>
      <c r="U29" s="3">
        <f t="shared" si="20"/>
        <v>-0.6060334401002929</v>
      </c>
      <c r="V29" s="3">
        <f t="shared" si="6"/>
        <v>-34.72315836154117</v>
      </c>
    </row>
    <row r="30" spans="1:22" ht="13.5">
      <c r="A30" s="1">
        <v>39108</v>
      </c>
      <c r="B30" s="2">
        <f t="shared" si="10"/>
        <v>0.16666666666666666</v>
      </c>
      <c r="C30" s="3">
        <f t="shared" si="7"/>
        <v>34.96666666666667</v>
      </c>
      <c r="D30" s="3">
        <f t="shared" si="0"/>
        <v>0.6102834617806839</v>
      </c>
      <c r="E30" s="3">
        <f t="shared" si="8"/>
        <v>138.4</v>
      </c>
      <c r="F30" s="4">
        <f t="shared" si="1"/>
        <v>2.4155356847601523</v>
      </c>
      <c r="G30" s="5">
        <f t="shared" si="9"/>
        <v>26</v>
      </c>
      <c r="H30" s="7">
        <f t="shared" si="11"/>
        <v>4</v>
      </c>
      <c r="I30" s="3">
        <f t="shared" si="12"/>
        <v>0.43035515802599905</v>
      </c>
      <c r="J30" s="3">
        <f t="shared" si="2"/>
        <v>-0.33025821954715295</v>
      </c>
      <c r="K30" s="3">
        <f t="shared" si="3"/>
        <v>-18.922402129556808</v>
      </c>
      <c r="L30" s="3">
        <f t="shared" si="13"/>
        <v>-0.052113185639753284</v>
      </c>
      <c r="M30" s="3">
        <f t="shared" si="4"/>
        <v>-2.9858655941396326</v>
      </c>
      <c r="N30" s="3">
        <f t="shared" si="14"/>
        <v>-2.087167093465141</v>
      </c>
      <c r="O30" s="3">
        <f t="shared" si="15"/>
        <v>6.89715089382085</v>
      </c>
      <c r="P30" s="2">
        <f t="shared" si="16"/>
        <v>0.2873812872425354</v>
      </c>
      <c r="Q30" s="3">
        <f t="shared" si="17"/>
        <v>17.047631185397766</v>
      </c>
      <c r="R30" s="2">
        <f t="shared" si="18"/>
        <v>0.21031796605824024</v>
      </c>
      <c r="S30" s="3">
        <f t="shared" si="19"/>
        <v>1.5684684258754515</v>
      </c>
      <c r="T30" s="3">
        <f t="shared" si="5"/>
        <v>89.86662110219117</v>
      </c>
      <c r="U30" s="3">
        <f t="shared" si="20"/>
        <v>-0.6047861485666701</v>
      </c>
      <c r="V30" s="3">
        <f t="shared" si="6"/>
        <v>-34.65169382084218</v>
      </c>
    </row>
    <row r="31" spans="1:22" ht="13.5">
      <c r="A31" s="1">
        <v>39109</v>
      </c>
      <c r="B31" s="2">
        <f t="shared" si="10"/>
        <v>0.16666666666666666</v>
      </c>
      <c r="C31" s="3">
        <f t="shared" si="7"/>
        <v>34.96666666666667</v>
      </c>
      <c r="D31" s="3">
        <f t="shared" si="0"/>
        <v>0.6102834617806839</v>
      </c>
      <c r="E31" s="3">
        <f t="shared" si="8"/>
        <v>138.4</v>
      </c>
      <c r="F31" s="4">
        <f t="shared" si="1"/>
        <v>2.4155356847601523</v>
      </c>
      <c r="G31" s="5">
        <f t="shared" si="9"/>
        <v>27</v>
      </c>
      <c r="H31" s="7">
        <f t="shared" si="11"/>
        <v>4</v>
      </c>
      <c r="I31" s="3">
        <f t="shared" si="12"/>
        <v>0.44756936434703903</v>
      </c>
      <c r="J31" s="3">
        <f t="shared" si="2"/>
        <v>-0.32588478834420814</v>
      </c>
      <c r="K31" s="3">
        <f t="shared" si="3"/>
        <v>-18.671822979637252</v>
      </c>
      <c r="L31" s="3">
        <f t="shared" si="13"/>
        <v>-0.053137818280851304</v>
      </c>
      <c r="M31" s="3">
        <f t="shared" si="4"/>
        <v>-3.0445727200258914</v>
      </c>
      <c r="N31" s="3">
        <f t="shared" si="14"/>
        <v>-2.0881917261062393</v>
      </c>
      <c r="O31" s="3">
        <f t="shared" si="15"/>
        <v>6.887642711689415</v>
      </c>
      <c r="P31" s="2">
        <f t="shared" si="16"/>
        <v>0.286985112987059</v>
      </c>
      <c r="Q31" s="3">
        <f t="shared" si="17"/>
        <v>17.064966984314037</v>
      </c>
      <c r="R31" s="2">
        <f t="shared" si="18"/>
        <v>0.21104029101308486</v>
      </c>
      <c r="S31" s="3">
        <f t="shared" si="19"/>
        <v>1.563278350158435</v>
      </c>
      <c r="T31" s="3">
        <f t="shared" si="5"/>
        <v>89.5692516682528</v>
      </c>
      <c r="U31" s="3">
        <f t="shared" si="20"/>
        <v>-0.6034362113830393</v>
      </c>
      <c r="V31" s="3">
        <f t="shared" si="6"/>
        <v>-34.57434811761235</v>
      </c>
    </row>
    <row r="32" spans="1:22" ht="13.5">
      <c r="A32" s="1">
        <v>39110</v>
      </c>
      <c r="B32" s="2">
        <f t="shared" si="10"/>
        <v>0.16666666666666666</v>
      </c>
      <c r="C32" s="3">
        <f t="shared" si="7"/>
        <v>34.96666666666667</v>
      </c>
      <c r="D32" s="3">
        <f t="shared" si="0"/>
        <v>0.6102834617806839</v>
      </c>
      <c r="E32" s="3">
        <f t="shared" si="8"/>
        <v>138.4</v>
      </c>
      <c r="F32" s="4">
        <f t="shared" si="1"/>
        <v>2.4155356847601523</v>
      </c>
      <c r="G32" s="5">
        <f t="shared" si="9"/>
        <v>28</v>
      </c>
      <c r="H32" s="7">
        <f t="shared" si="11"/>
        <v>4</v>
      </c>
      <c r="I32" s="3">
        <f t="shared" si="12"/>
        <v>0.464783570668079</v>
      </c>
      <c r="J32" s="3">
        <f t="shared" si="2"/>
        <v>-0.3214115842020073</v>
      </c>
      <c r="K32" s="3">
        <f t="shared" si="3"/>
        <v>-18.415527261388707</v>
      </c>
      <c r="L32" s="3">
        <f t="shared" si="13"/>
        <v>-0.054110225811599015</v>
      </c>
      <c r="M32" s="3">
        <f t="shared" si="4"/>
        <v>-3.1002875675044734</v>
      </c>
      <c r="N32" s="3">
        <f t="shared" si="14"/>
        <v>-2.0891641336369866</v>
      </c>
      <c r="O32" s="3">
        <f t="shared" si="15"/>
        <v>6.877681620430675</v>
      </c>
      <c r="P32" s="2">
        <f t="shared" si="16"/>
        <v>0.2865700675179448</v>
      </c>
      <c r="Q32" s="3">
        <f t="shared" si="17"/>
        <v>17.082356721903253</v>
      </c>
      <c r="R32" s="2">
        <f t="shared" si="18"/>
        <v>0.21176486341263553</v>
      </c>
      <c r="S32" s="3">
        <f t="shared" si="19"/>
        <v>1.5580222988804366</v>
      </c>
      <c r="T32" s="3">
        <f t="shared" si="5"/>
        <v>89.26810211311914</v>
      </c>
      <c r="U32" s="3">
        <f t="shared" si="20"/>
        <v>-0.6019832623314859</v>
      </c>
      <c r="V32" s="3">
        <f t="shared" si="6"/>
        <v>-34.49110026911081</v>
      </c>
    </row>
    <row r="33" spans="1:22" ht="13.5">
      <c r="A33" s="1">
        <v>39111</v>
      </c>
      <c r="B33" s="2">
        <f t="shared" si="10"/>
        <v>0.16666666666666666</v>
      </c>
      <c r="C33" s="3">
        <f t="shared" si="7"/>
        <v>34.96666666666667</v>
      </c>
      <c r="D33" s="3">
        <f t="shared" si="0"/>
        <v>0.6102834617806839</v>
      </c>
      <c r="E33" s="3">
        <f t="shared" si="8"/>
        <v>138.4</v>
      </c>
      <c r="F33" s="4">
        <f t="shared" si="1"/>
        <v>2.4155356847601523</v>
      </c>
      <c r="G33" s="5">
        <f t="shared" si="9"/>
        <v>29</v>
      </c>
      <c r="H33" s="7">
        <f t="shared" si="11"/>
        <v>4</v>
      </c>
      <c r="I33" s="3">
        <f t="shared" si="12"/>
        <v>0.48199777698911894</v>
      </c>
      <c r="J33" s="3">
        <f t="shared" si="2"/>
        <v>-0.3168404729010685</v>
      </c>
      <c r="K33" s="3">
        <f t="shared" si="3"/>
        <v>-18.153621876160354</v>
      </c>
      <c r="L33" s="3">
        <f t="shared" si="13"/>
        <v>-0.05502970895226577</v>
      </c>
      <c r="M33" s="3">
        <f t="shared" si="4"/>
        <v>-3.152970070798112</v>
      </c>
      <c r="N33" s="3">
        <f t="shared" si="14"/>
        <v>-2.0900836167776533</v>
      </c>
      <c r="O33" s="3">
        <f t="shared" si="15"/>
        <v>6.867273111955562</v>
      </c>
      <c r="P33" s="2">
        <f t="shared" si="16"/>
        <v>0.2861363796648151</v>
      </c>
      <c r="Q33" s="3">
        <f t="shared" si="17"/>
        <v>17.099789564150853</v>
      </c>
      <c r="R33" s="2">
        <f t="shared" si="18"/>
        <v>0.2124912318396189</v>
      </c>
      <c r="S33" s="3">
        <f t="shared" si="19"/>
        <v>1.5527039292910196</v>
      </c>
      <c r="T33" s="3">
        <f t="shared" si="5"/>
        <v>88.96338198175482</v>
      </c>
      <c r="U33" s="3">
        <f t="shared" si="20"/>
        <v>-0.600427011974786</v>
      </c>
      <c r="V33" s="3">
        <f t="shared" si="6"/>
        <v>-34.40193369180618</v>
      </c>
    </row>
    <row r="34" spans="1:22" ht="13.5">
      <c r="A34" s="1">
        <v>39112</v>
      </c>
      <c r="B34" s="2">
        <f t="shared" si="10"/>
        <v>0.16666666666666666</v>
      </c>
      <c r="C34" s="3">
        <f t="shared" si="7"/>
        <v>34.96666666666667</v>
      </c>
      <c r="D34" s="3">
        <f t="shared" si="0"/>
        <v>0.6102834617806839</v>
      </c>
      <c r="E34" s="3">
        <f t="shared" si="8"/>
        <v>138.4</v>
      </c>
      <c r="F34" s="4">
        <f t="shared" si="1"/>
        <v>2.4155356847601523</v>
      </c>
      <c r="G34" s="5">
        <f t="shared" si="9"/>
        <v>30</v>
      </c>
      <c r="H34" s="7">
        <f t="shared" si="11"/>
        <v>4</v>
      </c>
      <c r="I34" s="3">
        <f t="shared" si="12"/>
        <v>0.4992119833101589</v>
      </c>
      <c r="J34" s="3">
        <f t="shared" si="2"/>
        <v>-0.3121733465111044</v>
      </c>
      <c r="K34" s="3">
        <f t="shared" si="3"/>
        <v>-17.886215231561284</v>
      </c>
      <c r="L34" s="3">
        <f t="shared" si="13"/>
        <v>-0.05589562780182286</v>
      </c>
      <c r="M34" s="3">
        <f t="shared" si="4"/>
        <v>-3.202583566278557</v>
      </c>
      <c r="N34" s="3">
        <f t="shared" si="14"/>
        <v>-2.0909495356272108</v>
      </c>
      <c r="O34" s="3">
        <f t="shared" si="15"/>
        <v>6.856422848687627</v>
      </c>
      <c r="P34" s="2">
        <f t="shared" si="16"/>
        <v>0.2856842853619845</v>
      </c>
      <c r="Q34" s="3">
        <f t="shared" si="17"/>
        <v>17.117254960149513</v>
      </c>
      <c r="R34" s="2">
        <f t="shared" si="18"/>
        <v>0.21321895667289636</v>
      </c>
      <c r="S34" s="3">
        <f t="shared" si="19"/>
        <v>1.5473269078679306</v>
      </c>
      <c r="T34" s="3">
        <f t="shared" si="5"/>
        <v>88.6553013478604</v>
      </c>
      <c r="U34" s="3">
        <f t="shared" si="20"/>
        <v>-0.5987672495951643</v>
      </c>
      <c r="V34" s="3">
        <f t="shared" si="6"/>
        <v>-34.30683631245926</v>
      </c>
    </row>
    <row r="35" spans="1:22" ht="13.5">
      <c r="A35" s="1">
        <v>39113</v>
      </c>
      <c r="B35" s="2">
        <f t="shared" si="10"/>
        <v>0.16666666666666666</v>
      </c>
      <c r="C35" s="3">
        <f t="shared" si="7"/>
        <v>34.96666666666667</v>
      </c>
      <c r="D35" s="3">
        <f t="shared" si="0"/>
        <v>0.6102834617806839</v>
      </c>
      <c r="E35" s="3">
        <f t="shared" si="8"/>
        <v>138.4</v>
      </c>
      <c r="F35" s="4">
        <f t="shared" si="1"/>
        <v>2.4155356847601523</v>
      </c>
      <c r="G35" s="5">
        <f t="shared" si="9"/>
        <v>31</v>
      </c>
      <c r="H35" s="7">
        <f t="shared" si="11"/>
        <v>4</v>
      </c>
      <c r="I35" s="3">
        <f t="shared" si="12"/>
        <v>0.5164261896311988</v>
      </c>
      <c r="J35" s="3">
        <f t="shared" si="2"/>
        <v>-0.30741212166965537</v>
      </c>
      <c r="K35" s="3">
        <f t="shared" si="3"/>
        <v>-17.613417142833413</v>
      </c>
      <c r="L35" s="3">
        <f t="shared" si="13"/>
        <v>-0.05670740246304731</v>
      </c>
      <c r="M35" s="3">
        <f t="shared" si="4"/>
        <v>-3.2490948282823804</v>
      </c>
      <c r="N35" s="3">
        <f t="shared" si="14"/>
        <v>-2.091761310288435</v>
      </c>
      <c r="O35" s="3">
        <f t="shared" si="15"/>
        <v>6.845136654652024</v>
      </c>
      <c r="P35" s="2">
        <f t="shared" si="16"/>
        <v>0.28521402727716766</v>
      </c>
      <c r="Q35" s="3">
        <f t="shared" si="17"/>
        <v>17.134742655785626</v>
      </c>
      <c r="R35" s="2">
        <f t="shared" si="18"/>
        <v>0.2139476106577344</v>
      </c>
      <c r="S35" s="3">
        <f t="shared" si="19"/>
        <v>1.5418949032833735</v>
      </c>
      <c r="T35" s="3">
        <f t="shared" si="5"/>
        <v>88.34407041086956</v>
      </c>
      <c r="U35" s="3">
        <f t="shared" si="20"/>
        <v>-0.5970038449839308</v>
      </c>
      <c r="V35" s="3">
        <f t="shared" si="6"/>
        <v>-34.205800670661674</v>
      </c>
    </row>
    <row r="36" spans="1:22" ht="13.5">
      <c r="A36" s="1">
        <v>39114</v>
      </c>
      <c r="B36" s="2">
        <f t="shared" si="10"/>
        <v>0.16666666666666666</v>
      </c>
      <c r="C36" s="3">
        <f t="shared" si="7"/>
        <v>34.96666666666667</v>
      </c>
      <c r="D36" s="3">
        <f t="shared" si="0"/>
        <v>0.6102834617806839</v>
      </c>
      <c r="E36" s="3">
        <f t="shared" si="8"/>
        <v>138.4</v>
      </c>
      <c r="F36" s="4">
        <f t="shared" si="1"/>
        <v>2.4155356847601523</v>
      </c>
      <c r="G36" s="5">
        <f t="shared" si="9"/>
        <v>32</v>
      </c>
      <c r="H36" s="7">
        <f t="shared" si="11"/>
        <v>4</v>
      </c>
      <c r="I36" s="3">
        <f t="shared" si="12"/>
        <v>0.5336403959522388</v>
      </c>
      <c r="J36" s="3">
        <f t="shared" si="2"/>
        <v>-0.30255873786864923</v>
      </c>
      <c r="K36" s="3">
        <f t="shared" si="3"/>
        <v>-17.335338734678597</v>
      </c>
      <c r="L36" s="3">
        <f t="shared" si="13"/>
        <v>-0.057464513597540706</v>
      </c>
      <c r="M36" s="3">
        <f t="shared" si="4"/>
        <v>-3.2924741009112135</v>
      </c>
      <c r="N36" s="3">
        <f t="shared" si="14"/>
        <v>-2.0925184214229287</v>
      </c>
      <c r="O36" s="3">
        <f t="shared" si="15"/>
        <v>6.833420507013884</v>
      </c>
      <c r="P36" s="2">
        <f t="shared" si="16"/>
        <v>0.2847258544589118</v>
      </c>
      <c r="Q36" s="3">
        <f t="shared" si="17"/>
        <v>17.152242706440944</v>
      </c>
      <c r="R36" s="2">
        <f t="shared" si="18"/>
        <v>0.21467677943503935</v>
      </c>
      <c r="S36" s="3">
        <f t="shared" si="19"/>
        <v>1.5364115793582558</v>
      </c>
      <c r="T36" s="3">
        <f t="shared" si="5"/>
        <v>88.02989909225721</v>
      </c>
      <c r="U36" s="3">
        <f t="shared" si="20"/>
        <v>-0.5951367500730345</v>
      </c>
      <c r="V36" s="3">
        <f t="shared" si="6"/>
        <v>-34.09882401231696</v>
      </c>
    </row>
    <row r="37" spans="1:22" ht="13.5">
      <c r="A37" s="1">
        <v>39115</v>
      </c>
      <c r="B37" s="2">
        <f t="shared" si="10"/>
        <v>0.16666666666666666</v>
      </c>
      <c r="C37" s="3">
        <f t="shared" si="7"/>
        <v>34.96666666666667</v>
      </c>
      <c r="D37" s="3">
        <f t="shared" si="0"/>
        <v>0.6102834617806839</v>
      </c>
      <c r="E37" s="3">
        <f t="shared" si="8"/>
        <v>138.4</v>
      </c>
      <c r="F37" s="4">
        <f t="shared" si="1"/>
        <v>2.4155356847601523</v>
      </c>
      <c r="G37" s="5">
        <f t="shared" si="9"/>
        <v>33</v>
      </c>
      <c r="H37" s="7">
        <f t="shared" si="11"/>
        <v>4</v>
      </c>
      <c r="I37" s="3">
        <f t="shared" si="12"/>
        <v>0.5508546022732788</v>
      </c>
      <c r="J37" s="3">
        <f t="shared" si="2"/>
        <v>-0.2976151557521187</v>
      </c>
      <c r="K37" s="3">
        <f t="shared" si="3"/>
        <v>-17.05209234372505</v>
      </c>
      <c r="L37" s="3">
        <f t="shared" si="13"/>
        <v>-0.05816650291004424</v>
      </c>
      <c r="M37" s="3">
        <f t="shared" si="4"/>
        <v>-3.332695125780956</v>
      </c>
      <c r="N37" s="3">
        <f t="shared" si="14"/>
        <v>-2.093220410735432</v>
      </c>
      <c r="O37" s="3">
        <f t="shared" si="15"/>
        <v>6.82128052806868</v>
      </c>
      <c r="P37" s="2">
        <f t="shared" si="16"/>
        <v>0.28422002200286167</v>
      </c>
      <c r="Q37" s="3">
        <f t="shared" si="17"/>
        <v>17.169745488702112</v>
      </c>
      <c r="R37" s="2">
        <f t="shared" si="18"/>
        <v>0.2154060620292547</v>
      </c>
      <c r="S37" s="3">
        <f t="shared" si="19"/>
        <v>1.5308805880347183</v>
      </c>
      <c r="T37" s="3">
        <f t="shared" si="5"/>
        <v>87.71299663289503</v>
      </c>
      <c r="U37" s="3">
        <f t="shared" si="20"/>
        <v>-0.5931660004004384</v>
      </c>
      <c r="V37" s="3">
        <f t="shared" si="6"/>
        <v>-33.98590837360042</v>
      </c>
    </row>
    <row r="38" spans="1:22" ht="13.5">
      <c r="A38" s="1">
        <v>39116</v>
      </c>
      <c r="B38" s="2">
        <f t="shared" si="10"/>
        <v>0.16666666666666666</v>
      </c>
      <c r="C38" s="3">
        <f t="shared" si="7"/>
        <v>34.96666666666667</v>
      </c>
      <c r="D38" s="3">
        <f t="shared" si="0"/>
        <v>0.6102834617806839</v>
      </c>
      <c r="E38" s="3">
        <f t="shared" si="8"/>
        <v>138.4</v>
      </c>
      <c r="F38" s="4">
        <f t="shared" si="1"/>
        <v>2.4155356847601523</v>
      </c>
      <c r="G38" s="5">
        <f t="shared" si="9"/>
        <v>34</v>
      </c>
      <c r="H38" s="7">
        <f t="shared" si="11"/>
        <v>4</v>
      </c>
      <c r="I38" s="3">
        <f t="shared" si="12"/>
        <v>0.5680688085943187</v>
      </c>
      <c r="J38" s="3">
        <f t="shared" si="2"/>
        <v>-0.2925833554282546</v>
      </c>
      <c r="K38" s="3">
        <f t="shared" si="3"/>
        <v>-16.763791421815075</v>
      </c>
      <c r="L38" s="3">
        <f t="shared" si="13"/>
        <v>-0.05881297356151503</v>
      </c>
      <c r="M38" s="3">
        <f t="shared" si="4"/>
        <v>-3.3697351656893058</v>
      </c>
      <c r="N38" s="3">
        <f t="shared" si="14"/>
        <v>-2.093866881386903</v>
      </c>
      <c r="O38" s="3">
        <f t="shared" si="15"/>
        <v>6.808722977683726</v>
      </c>
      <c r="P38" s="2">
        <f t="shared" si="16"/>
        <v>0.2836967907368219</v>
      </c>
      <c r="Q38" s="3">
        <f t="shared" si="17"/>
        <v>17.187241711074847</v>
      </c>
      <c r="R38" s="2">
        <f t="shared" si="18"/>
        <v>0.2161350712947853</v>
      </c>
      <c r="S38" s="3">
        <f t="shared" si="19"/>
        <v>1.5253055623973975</v>
      </c>
      <c r="T38" s="3">
        <f t="shared" si="5"/>
        <v>87.39357119319932</v>
      </c>
      <c r="U38" s="3">
        <f t="shared" si="20"/>
        <v>-0.5910917164021787</v>
      </c>
      <c r="V38" s="3">
        <f t="shared" si="6"/>
        <v>-33.86706065498862</v>
      </c>
    </row>
    <row r="39" spans="1:22" ht="13.5">
      <c r="A39" s="1">
        <v>39117</v>
      </c>
      <c r="B39" s="2">
        <f t="shared" si="10"/>
        <v>0.16666666666666666</v>
      </c>
      <c r="C39" s="3">
        <f t="shared" si="7"/>
        <v>34.96666666666667</v>
      </c>
      <c r="D39" s="3">
        <f t="shared" si="0"/>
        <v>0.6102834617806839</v>
      </c>
      <c r="E39" s="3">
        <f t="shared" si="8"/>
        <v>138.4</v>
      </c>
      <c r="F39" s="4">
        <f t="shared" si="1"/>
        <v>2.4155356847601523</v>
      </c>
      <c r="G39" s="5">
        <f t="shared" si="9"/>
        <v>35</v>
      </c>
      <c r="H39" s="7">
        <f t="shared" si="11"/>
        <v>4</v>
      </c>
      <c r="I39" s="3">
        <f t="shared" si="12"/>
        <v>0.5852830149153587</v>
      </c>
      <c r="J39" s="3">
        <f t="shared" si="2"/>
        <v>-0.2874653347989078</v>
      </c>
      <c r="K39" s="3">
        <f t="shared" si="3"/>
        <v>-16.470550440292612</v>
      </c>
      <c r="L39" s="3">
        <f t="shared" si="13"/>
        <v>-0.05940359051051256</v>
      </c>
      <c r="M39" s="3">
        <f t="shared" si="4"/>
        <v>-3.4035750241757574</v>
      </c>
      <c r="N39" s="3">
        <f t="shared" si="14"/>
        <v>-2.0944574983359003</v>
      </c>
      <c r="O39" s="3">
        <f t="shared" si="15"/>
        <v>6.795754246186684</v>
      </c>
      <c r="P39" s="2">
        <f t="shared" si="16"/>
        <v>0.28315642692444515</v>
      </c>
      <c r="Q39" s="3">
        <f t="shared" si="17"/>
        <v>17.204722423703416</v>
      </c>
      <c r="R39" s="2">
        <f t="shared" si="18"/>
        <v>0.21686343432097566</v>
      </c>
      <c r="S39" s="3">
        <f t="shared" si="19"/>
        <v>1.5196901097737852</v>
      </c>
      <c r="T39" s="3">
        <f t="shared" si="5"/>
        <v>87.07182945781067</v>
      </c>
      <c r="U39" s="3">
        <f t="shared" si="20"/>
        <v>-0.5889141045249283</v>
      </c>
      <c r="V39" s="3">
        <f t="shared" si="6"/>
        <v>-33.74229268500461</v>
      </c>
    </row>
    <row r="40" spans="1:22" ht="13.5">
      <c r="A40" s="1">
        <v>39118</v>
      </c>
      <c r="B40" s="2">
        <f t="shared" si="10"/>
        <v>0.16666666666666666</v>
      </c>
      <c r="C40" s="3">
        <f t="shared" si="7"/>
        <v>34.96666666666667</v>
      </c>
      <c r="D40" s="3">
        <f t="shared" si="0"/>
        <v>0.6102834617806839</v>
      </c>
      <c r="E40" s="3">
        <f t="shared" si="8"/>
        <v>138.4</v>
      </c>
      <c r="F40" s="4">
        <f t="shared" si="1"/>
        <v>2.4155356847601523</v>
      </c>
      <c r="G40" s="5">
        <f t="shared" si="9"/>
        <v>36</v>
      </c>
      <c r="H40" s="7">
        <f t="shared" si="11"/>
        <v>4</v>
      </c>
      <c r="I40" s="3">
        <f t="shared" si="12"/>
        <v>0.6024972212363986</v>
      </c>
      <c r="J40" s="3">
        <f t="shared" si="2"/>
        <v>-0.2822631079095795</v>
      </c>
      <c r="K40" s="3">
        <f t="shared" si="3"/>
        <v>-16.17248479546463</v>
      </c>
      <c r="L40" s="3">
        <f t="shared" si="13"/>
        <v>-0.059938080782528866</v>
      </c>
      <c r="M40" s="3">
        <f t="shared" si="4"/>
        <v>-3.434199060953091</v>
      </c>
      <c r="N40" s="3">
        <f t="shared" si="14"/>
        <v>-2.0949919886079167</v>
      </c>
      <c r="O40" s="3">
        <f t="shared" si="15"/>
        <v>6.782380847694027</v>
      </c>
      <c r="P40" s="2">
        <f t="shared" si="16"/>
        <v>0.28259920198725114</v>
      </c>
      <c r="Q40" s="3">
        <f t="shared" si="17"/>
        <v>17.222179027099717</v>
      </c>
      <c r="R40" s="2">
        <f t="shared" si="18"/>
        <v>0.21759079279582152</v>
      </c>
      <c r="S40" s="3">
        <f t="shared" si="19"/>
        <v>1.5140378049436938</v>
      </c>
      <c r="T40" s="3">
        <f t="shared" si="5"/>
        <v>86.74797624652503</v>
      </c>
      <c r="U40" s="3">
        <f t="shared" si="20"/>
        <v>-0.5866334581539255</v>
      </c>
      <c r="V40" s="3">
        <f t="shared" si="6"/>
        <v>-33.61162127338432</v>
      </c>
    </row>
    <row r="41" spans="1:22" ht="13.5">
      <c r="A41" s="1">
        <v>39119</v>
      </c>
      <c r="B41" s="2">
        <f t="shared" si="10"/>
        <v>0.16666666666666666</v>
      </c>
      <c r="C41" s="3">
        <f t="shared" si="7"/>
        <v>34.96666666666667</v>
      </c>
      <c r="D41" s="3">
        <f t="shared" si="0"/>
        <v>0.6102834617806839</v>
      </c>
      <c r="E41" s="3">
        <f t="shared" si="8"/>
        <v>138.4</v>
      </c>
      <c r="F41" s="4">
        <f t="shared" si="1"/>
        <v>2.4155356847601523</v>
      </c>
      <c r="G41" s="5">
        <f t="shared" si="9"/>
        <v>37</v>
      </c>
      <c r="H41" s="7">
        <f t="shared" si="11"/>
        <v>4</v>
      </c>
      <c r="I41" s="3">
        <f t="shared" si="12"/>
        <v>0.6197114275574386</v>
      </c>
      <c r="J41" s="3">
        <f t="shared" si="2"/>
        <v>-0.2769787033228638</v>
      </c>
      <c r="K41" s="3">
        <f t="shared" si="3"/>
        <v>-15.869710715406246</v>
      </c>
      <c r="L41" s="3">
        <f t="shared" si="13"/>
        <v>-0.06041623366698116</v>
      </c>
      <c r="M41" s="3">
        <f t="shared" si="4"/>
        <v>-3.461595203194214</v>
      </c>
      <c r="N41" s="3">
        <f t="shared" si="14"/>
        <v>-2.095470141492369</v>
      </c>
      <c r="O41" s="3">
        <f t="shared" si="15"/>
        <v>6.768609413869724</v>
      </c>
      <c r="P41" s="2">
        <f t="shared" si="16"/>
        <v>0.28202539224457185</v>
      </c>
      <c r="Q41" s="3">
        <f t="shared" si="17"/>
        <v>17.239603279889504</v>
      </c>
      <c r="R41" s="2">
        <f t="shared" si="18"/>
        <v>0.21831680332872935</v>
      </c>
      <c r="S41" s="3">
        <f t="shared" si="19"/>
        <v>1.508352183487278</v>
      </c>
      <c r="T41" s="3">
        <f t="shared" si="5"/>
        <v>86.42221413316337</v>
      </c>
      <c r="U41" s="3">
        <f t="shared" si="20"/>
        <v>-0.584250158352167</v>
      </c>
      <c r="V41" s="3">
        <f t="shared" si="6"/>
        <v>-33.47506825342919</v>
      </c>
    </row>
    <row r="42" spans="1:22" ht="13.5">
      <c r="A42" s="1">
        <v>39120</v>
      </c>
      <c r="B42" s="2">
        <f t="shared" si="10"/>
        <v>0.16666666666666666</v>
      </c>
      <c r="C42" s="3">
        <f t="shared" si="7"/>
        <v>34.96666666666667</v>
      </c>
      <c r="D42" s="3">
        <f t="shared" si="0"/>
        <v>0.6102834617806839</v>
      </c>
      <c r="E42" s="3">
        <f t="shared" si="8"/>
        <v>138.4</v>
      </c>
      <c r="F42" s="4">
        <f t="shared" si="1"/>
        <v>2.4155356847601523</v>
      </c>
      <c r="G42" s="5">
        <f t="shared" si="9"/>
        <v>38</v>
      </c>
      <c r="H42" s="7">
        <f t="shared" si="11"/>
        <v>4</v>
      </c>
      <c r="I42" s="3">
        <f t="shared" si="12"/>
        <v>0.6369256338784786</v>
      </c>
      <c r="J42" s="3">
        <f t="shared" si="2"/>
        <v>-0.2716141625182161</v>
      </c>
      <c r="K42" s="3">
        <f t="shared" si="3"/>
        <v>-15.562345168274216</v>
      </c>
      <c r="L42" s="3">
        <f t="shared" si="13"/>
        <v>-0.06083790084167083</v>
      </c>
      <c r="M42" s="3">
        <f t="shared" si="4"/>
        <v>-3.4857549526631373</v>
      </c>
      <c r="N42" s="3">
        <f t="shared" si="14"/>
        <v>-2.0958918086670586</v>
      </c>
      <c r="O42" s="3">
        <f t="shared" si="15"/>
        <v>6.754446688102023</v>
      </c>
      <c r="P42" s="2">
        <f t="shared" si="16"/>
        <v>0.2814352786709176</v>
      </c>
      <c r="Q42" s="3">
        <f t="shared" si="17"/>
        <v>17.256987305586396</v>
      </c>
      <c r="R42" s="2">
        <f t="shared" si="18"/>
        <v>0.21904113773276648</v>
      </c>
      <c r="S42" s="3">
        <f t="shared" si="19"/>
        <v>1.5026367353002505</v>
      </c>
      <c r="T42" s="3">
        <f t="shared" si="5"/>
        <v>86.09474307402101</v>
      </c>
      <c r="U42" s="3">
        <f t="shared" si="20"/>
        <v>-0.5817646744078321</v>
      </c>
      <c r="V42" s="3">
        <f t="shared" si="6"/>
        <v>-33.33266051337127</v>
      </c>
    </row>
    <row r="43" spans="1:22" ht="13.5">
      <c r="A43" s="1">
        <v>39121</v>
      </c>
      <c r="B43" s="2">
        <f t="shared" si="10"/>
        <v>0.16666666666666666</v>
      </c>
      <c r="C43" s="3">
        <f t="shared" si="7"/>
        <v>34.96666666666667</v>
      </c>
      <c r="D43" s="3">
        <f t="shared" si="0"/>
        <v>0.6102834617806839</v>
      </c>
      <c r="E43" s="3">
        <f t="shared" si="8"/>
        <v>138.4</v>
      </c>
      <c r="F43" s="4">
        <f t="shared" si="1"/>
        <v>2.4155356847601523</v>
      </c>
      <c r="G43" s="5">
        <f t="shared" si="9"/>
        <v>39</v>
      </c>
      <c r="H43" s="7">
        <f t="shared" si="11"/>
        <v>4</v>
      </c>
      <c r="I43" s="3">
        <f t="shared" si="12"/>
        <v>0.6541398401995185</v>
      </c>
      <c r="J43" s="3">
        <f t="shared" si="2"/>
        <v>-0.26617153832083257</v>
      </c>
      <c r="K43" s="3">
        <f t="shared" si="3"/>
        <v>-15.250505772288367</v>
      </c>
      <c r="L43" s="3">
        <f t="shared" si="13"/>
        <v>-0.06120299642459859</v>
      </c>
      <c r="M43" s="3">
        <f t="shared" si="4"/>
        <v>-3.5066733886837667</v>
      </c>
      <c r="N43" s="3">
        <f t="shared" si="14"/>
        <v>-2.0962569042499863</v>
      </c>
      <c r="O43" s="3">
        <f t="shared" si="15"/>
        <v>6.7398995200841</v>
      </c>
      <c r="P43" s="2">
        <f t="shared" si="16"/>
        <v>0.28082914667017084</v>
      </c>
      <c r="Q43" s="3">
        <f t="shared" si="17"/>
        <v>17.27432359840707</v>
      </c>
      <c r="R43" s="2">
        <f t="shared" si="18"/>
        <v>0.21976348326696118</v>
      </c>
      <c r="S43" s="3">
        <f t="shared" si="19"/>
        <v>1.4968948983039074</v>
      </c>
      <c r="T43" s="3">
        <f t="shared" si="5"/>
        <v>85.76576004747847</v>
      </c>
      <c r="U43" s="3">
        <f t="shared" si="20"/>
        <v>-0.5791775641879843</v>
      </c>
      <c r="V43" s="3">
        <f t="shared" si="6"/>
        <v>-33.18443001663883</v>
      </c>
    </row>
    <row r="44" spans="1:22" ht="13.5">
      <c r="A44" s="1">
        <v>39122</v>
      </c>
      <c r="B44" s="2">
        <f t="shared" si="10"/>
        <v>0.16666666666666666</v>
      </c>
      <c r="C44" s="3">
        <f t="shared" si="7"/>
        <v>34.96666666666667</v>
      </c>
      <c r="D44" s="3">
        <f t="shared" si="0"/>
        <v>0.6102834617806839</v>
      </c>
      <c r="E44" s="3">
        <f t="shared" si="8"/>
        <v>138.4</v>
      </c>
      <c r="F44" s="4">
        <f t="shared" si="1"/>
        <v>2.4155356847601523</v>
      </c>
      <c r="G44" s="5">
        <f t="shared" si="9"/>
        <v>40</v>
      </c>
      <c r="H44" s="7">
        <f t="shared" si="11"/>
        <v>4</v>
      </c>
      <c r="I44" s="3">
        <f t="shared" si="12"/>
        <v>0.6713540465205585</v>
      </c>
      <c r="J44" s="3">
        <f t="shared" si="2"/>
        <v>-0.26065289336232467</v>
      </c>
      <c r="K44" s="3">
        <f t="shared" si="3"/>
        <v>-14.934310707534712</v>
      </c>
      <c r="L44" s="3">
        <f t="shared" si="13"/>
        <v>-0.0615114969531108</v>
      </c>
      <c r="M44" s="3">
        <f t="shared" si="4"/>
        <v>-3.5243491669450715</v>
      </c>
      <c r="N44" s="3">
        <f t="shared" si="14"/>
        <v>-2.0965654047784987</v>
      </c>
      <c r="O44" s="3">
        <f t="shared" si="15"/>
        <v>6.7249748607825595</v>
      </c>
      <c r="P44" s="2">
        <f t="shared" si="16"/>
        <v>0.28020728586593996</v>
      </c>
      <c r="Q44" s="3">
        <f t="shared" si="17"/>
        <v>17.29160502814345</v>
      </c>
      <c r="R44" s="2">
        <f t="shared" si="18"/>
        <v>0.22048354283931046</v>
      </c>
      <c r="S44" s="3">
        <f t="shared" si="19"/>
        <v>1.491130052376343</v>
      </c>
      <c r="T44" s="3">
        <f t="shared" si="5"/>
        <v>85.43545870628586</v>
      </c>
      <c r="U44" s="3">
        <f t="shared" si="20"/>
        <v>-0.5764894742976537</v>
      </c>
      <c r="V44" s="3">
        <f t="shared" si="6"/>
        <v>-33.03041381097111</v>
      </c>
    </row>
    <row r="45" spans="1:22" ht="13.5">
      <c r="A45" s="1">
        <v>39123</v>
      </c>
      <c r="B45" s="2">
        <f t="shared" si="10"/>
        <v>0.16666666666666666</v>
      </c>
      <c r="C45" s="3">
        <f t="shared" si="7"/>
        <v>34.96666666666667</v>
      </c>
      <c r="D45" s="3">
        <f t="shared" si="0"/>
        <v>0.6102834617806839</v>
      </c>
      <c r="E45" s="3">
        <f t="shared" si="8"/>
        <v>138.4</v>
      </c>
      <c r="F45" s="4">
        <f t="shared" si="1"/>
        <v>2.4155356847601523</v>
      </c>
      <c r="G45" s="5">
        <f t="shared" si="9"/>
        <v>41</v>
      </c>
      <c r="H45" s="7">
        <f t="shared" si="11"/>
        <v>4</v>
      </c>
      <c r="I45" s="3">
        <f t="shared" si="12"/>
        <v>0.6885682528415985</v>
      </c>
      <c r="J45" s="3">
        <f t="shared" si="2"/>
        <v>-0.25506029857576545</v>
      </c>
      <c r="K45" s="3">
        <f t="shared" si="3"/>
        <v>-14.613878629738002</v>
      </c>
      <c r="L45" s="3">
        <f t="shared" si="13"/>
        <v>-0.06176344129043844</v>
      </c>
      <c r="M45" s="3">
        <f t="shared" si="4"/>
        <v>-3.538784514146166</v>
      </c>
      <c r="N45" s="3">
        <f t="shared" si="14"/>
        <v>-2.096817349115826</v>
      </c>
      <c r="O45" s="3">
        <f t="shared" si="15"/>
        <v>6.709679757776144</v>
      </c>
      <c r="P45" s="2">
        <f t="shared" si="16"/>
        <v>0.27956998990733933</v>
      </c>
      <c r="Q45" s="3">
        <f t="shared" si="17"/>
        <v>17.30882484411001</v>
      </c>
      <c r="R45" s="2">
        <f t="shared" si="18"/>
        <v>0.22120103517125042</v>
      </c>
      <c r="S45" s="3">
        <f t="shared" si="19"/>
        <v>1.4853455135297995</v>
      </c>
      <c r="T45" s="3">
        <f t="shared" si="5"/>
        <v>85.10402904394942</v>
      </c>
      <c r="U45" s="3">
        <f t="shared" si="20"/>
        <v>-0.5737011400444694</v>
      </c>
      <c r="V45" s="3">
        <f t="shared" si="6"/>
        <v>-32.87065402639188</v>
      </c>
    </row>
    <row r="46" spans="1:22" ht="13.5">
      <c r="A46" s="1">
        <v>39124</v>
      </c>
      <c r="B46" s="2">
        <f t="shared" si="10"/>
        <v>0.16666666666666666</v>
      </c>
      <c r="C46" s="3">
        <f t="shared" si="7"/>
        <v>34.96666666666667</v>
      </c>
      <c r="D46" s="3">
        <f t="shared" si="0"/>
        <v>0.6102834617806839</v>
      </c>
      <c r="E46" s="3">
        <f t="shared" si="8"/>
        <v>138.4</v>
      </c>
      <c r="F46" s="4">
        <f t="shared" si="1"/>
        <v>2.4155356847601523</v>
      </c>
      <c r="G46" s="5">
        <f t="shared" si="9"/>
        <v>42</v>
      </c>
      <c r="H46" s="7">
        <f t="shared" si="11"/>
        <v>4</v>
      </c>
      <c r="I46" s="3">
        <f t="shared" si="12"/>
        <v>0.7057824591626385</v>
      </c>
      <c r="J46" s="3">
        <f t="shared" si="2"/>
        <v>-0.2493958317275755</v>
      </c>
      <c r="K46" s="3">
        <f t="shared" si="3"/>
        <v>-14.289328586144949</v>
      </c>
      <c r="L46" s="3">
        <f t="shared" si="13"/>
        <v>-0.06195893045977504</v>
      </c>
      <c r="M46" s="3">
        <f t="shared" si="4"/>
        <v>-3.5499852184896707</v>
      </c>
      <c r="N46" s="3">
        <f t="shared" si="14"/>
        <v>-2.097012838285163</v>
      </c>
      <c r="O46" s="3">
        <f t="shared" si="15"/>
        <v>6.694021350945787</v>
      </c>
      <c r="P46" s="2">
        <f t="shared" si="16"/>
        <v>0.2789175562894078</v>
      </c>
      <c r="Q46" s="3">
        <f t="shared" si="17"/>
        <v>17.325976678186166</v>
      </c>
      <c r="R46" s="2">
        <f t="shared" si="18"/>
        <v>0.22191569492442356</v>
      </c>
      <c r="S46" s="3">
        <f t="shared" si="19"/>
        <v>1.479544528357479</v>
      </c>
      <c r="T46" s="3">
        <f t="shared" si="5"/>
        <v>84.7716570765575</v>
      </c>
      <c r="U46" s="3">
        <f t="shared" si="20"/>
        <v>-0.5708133852100388</v>
      </c>
      <c r="V46" s="3">
        <f t="shared" si="6"/>
        <v>-32.70519786211051</v>
      </c>
    </row>
    <row r="47" spans="1:22" ht="13.5">
      <c r="A47" s="1">
        <v>39125</v>
      </c>
      <c r="B47" s="2">
        <f t="shared" si="10"/>
        <v>0.16666666666666666</v>
      </c>
      <c r="C47" s="3">
        <f t="shared" si="7"/>
        <v>34.96666666666667</v>
      </c>
      <c r="D47" s="3">
        <f t="shared" si="0"/>
        <v>0.6102834617806839</v>
      </c>
      <c r="E47" s="3">
        <f t="shared" si="8"/>
        <v>138.4</v>
      </c>
      <c r="F47" s="4">
        <f t="shared" si="1"/>
        <v>2.4155356847601523</v>
      </c>
      <c r="G47" s="5">
        <f t="shared" si="9"/>
        <v>43</v>
      </c>
      <c r="H47" s="7">
        <f t="shared" si="11"/>
        <v>4</v>
      </c>
      <c r="I47" s="3">
        <f t="shared" si="12"/>
        <v>0.7229966654836784</v>
      </c>
      <c r="J47" s="3">
        <f t="shared" si="2"/>
        <v>-0.2436615759885977</v>
      </c>
      <c r="K47" s="3">
        <f t="shared" si="3"/>
        <v>-13.960779933652846</v>
      </c>
      <c r="L47" s="3">
        <f t="shared" si="13"/>
        <v>-0.06209812740612597</v>
      </c>
      <c r="M47" s="3">
        <f t="shared" si="4"/>
        <v>-3.5579606160366883</v>
      </c>
      <c r="N47" s="3">
        <f t="shared" si="14"/>
        <v>-2.0971520352315136</v>
      </c>
      <c r="O47" s="3">
        <f t="shared" si="15"/>
        <v>6.678006868496075</v>
      </c>
      <c r="P47" s="2">
        <f t="shared" si="16"/>
        <v>0.27825028618733644</v>
      </c>
      <c r="Q47" s="3">
        <f t="shared" si="17"/>
        <v>17.343054546975484</v>
      </c>
      <c r="R47" s="2">
        <f t="shared" si="18"/>
        <v>0.22262727279064518</v>
      </c>
      <c r="S47" s="3">
        <f t="shared" si="19"/>
        <v>1.4737302687713876</v>
      </c>
      <c r="T47" s="3">
        <f t="shared" si="5"/>
        <v>84.43852454128097</v>
      </c>
      <c r="U47" s="3">
        <f t="shared" si="20"/>
        <v>-0.5678271216302636</v>
      </c>
      <c r="V47" s="3">
        <f t="shared" si="6"/>
        <v>-32.53409756247576</v>
      </c>
    </row>
    <row r="48" spans="1:22" ht="13.5">
      <c r="A48" s="1">
        <v>39126</v>
      </c>
      <c r="B48" s="2">
        <f t="shared" si="10"/>
        <v>0.16666666666666666</v>
      </c>
      <c r="C48" s="3">
        <f t="shared" si="7"/>
        <v>34.96666666666667</v>
      </c>
      <c r="D48" s="3">
        <f t="shared" si="0"/>
        <v>0.6102834617806839</v>
      </c>
      <c r="E48" s="3">
        <f t="shared" si="8"/>
        <v>138.4</v>
      </c>
      <c r="F48" s="4">
        <f t="shared" si="1"/>
        <v>2.4155356847601523</v>
      </c>
      <c r="G48" s="5">
        <f t="shared" si="9"/>
        <v>44</v>
      </c>
      <c r="H48" s="7">
        <f t="shared" si="11"/>
        <v>4</v>
      </c>
      <c r="I48" s="3">
        <f t="shared" si="12"/>
        <v>0.7402108718047183</v>
      </c>
      <c r="J48" s="3">
        <f t="shared" si="2"/>
        <v>-0.23785961854658716</v>
      </c>
      <c r="K48" s="3">
        <f t="shared" si="3"/>
        <v>-13.628352259311125</v>
      </c>
      <c r="L48" s="3">
        <f t="shared" si="13"/>
        <v>-0.062181256686246376</v>
      </c>
      <c r="M48" s="3">
        <f t="shared" si="4"/>
        <v>-3.5627235729415485</v>
      </c>
      <c r="N48" s="3">
        <f t="shared" si="14"/>
        <v>-2.097235164511634</v>
      </c>
      <c r="O48" s="3">
        <f t="shared" si="15"/>
        <v>6.661643623287358</v>
      </c>
      <c r="P48" s="2">
        <f t="shared" si="16"/>
        <v>0.27756848430363995</v>
      </c>
      <c r="Q48" s="3">
        <f t="shared" si="17"/>
        <v>17.360052853104847</v>
      </c>
      <c r="R48" s="2">
        <f t="shared" si="18"/>
        <v>0.22333553554603527</v>
      </c>
      <c r="S48" s="3">
        <f t="shared" si="19"/>
        <v>1.467905827050842</v>
      </c>
      <c r="T48" s="3">
        <f t="shared" si="5"/>
        <v>84.1048086126738</v>
      </c>
      <c r="U48" s="3">
        <f t="shared" si="20"/>
        <v>-0.5647433485877509</v>
      </c>
      <c r="V48" s="3">
        <f t="shared" si="6"/>
        <v>-32.35741038216357</v>
      </c>
    </row>
    <row r="49" spans="1:22" ht="13.5">
      <c r="A49" s="1">
        <v>39127</v>
      </c>
      <c r="B49" s="2">
        <f t="shared" si="10"/>
        <v>0.16666666666666666</v>
      </c>
      <c r="C49" s="3">
        <f t="shared" si="7"/>
        <v>34.96666666666667</v>
      </c>
      <c r="D49" s="3">
        <f t="shared" si="0"/>
        <v>0.6102834617806839</v>
      </c>
      <c r="E49" s="3">
        <f t="shared" si="8"/>
        <v>138.4</v>
      </c>
      <c r="F49" s="4">
        <f t="shared" si="1"/>
        <v>2.4155356847601523</v>
      </c>
      <c r="G49" s="5">
        <f t="shared" si="9"/>
        <v>45</v>
      </c>
      <c r="H49" s="7">
        <f t="shared" si="11"/>
        <v>4</v>
      </c>
      <c r="I49" s="3">
        <f t="shared" si="12"/>
        <v>0.7574250781257583</v>
      </c>
      <c r="J49" s="3">
        <f t="shared" si="2"/>
        <v>-0.23199204926221514</v>
      </c>
      <c r="K49" s="3">
        <f t="shared" si="3"/>
        <v>-13.292165303316011</v>
      </c>
      <c r="L49" s="3">
        <f t="shared" si="13"/>
        <v>-0.06220860408706985</v>
      </c>
      <c r="M49" s="3">
        <f t="shared" si="4"/>
        <v>-3.564290463589386</v>
      </c>
      <c r="N49" s="3">
        <f t="shared" si="14"/>
        <v>-2.0972625119124575</v>
      </c>
      <c r="O49" s="3">
        <f t="shared" si="15"/>
        <v>6.644939009457248</v>
      </c>
      <c r="P49" s="2">
        <f t="shared" si="16"/>
        <v>0.27687245872738536</v>
      </c>
      <c r="Q49" s="3">
        <f t="shared" si="17"/>
        <v>17.376966385688004</v>
      </c>
      <c r="R49" s="2">
        <f t="shared" si="18"/>
        <v>0.22404026607033348</v>
      </c>
      <c r="S49" s="3">
        <f t="shared" si="19"/>
        <v>1.4620742112192553</v>
      </c>
      <c r="T49" s="3">
        <f t="shared" si="5"/>
        <v>83.7706816377822</v>
      </c>
      <c r="U49" s="3">
        <f t="shared" si="20"/>
        <v>-0.5615631520203709</v>
      </c>
      <c r="V49" s="3">
        <f t="shared" si="6"/>
        <v>-32.1751985408307</v>
      </c>
    </row>
    <row r="50" spans="1:22" ht="13.5">
      <c r="A50" s="1">
        <v>39128</v>
      </c>
      <c r="B50" s="2">
        <f t="shared" si="10"/>
        <v>0.16666666666666666</v>
      </c>
      <c r="C50" s="3">
        <f t="shared" si="7"/>
        <v>34.96666666666667</v>
      </c>
      <c r="D50" s="3">
        <f t="shared" si="0"/>
        <v>0.6102834617806839</v>
      </c>
      <c r="E50" s="3">
        <f t="shared" si="8"/>
        <v>138.4</v>
      </c>
      <c r="F50" s="4">
        <f t="shared" si="1"/>
        <v>2.4155356847601523</v>
      </c>
      <c r="G50" s="5">
        <f t="shared" si="9"/>
        <v>46</v>
      </c>
      <c r="H50" s="7">
        <f t="shared" si="11"/>
        <v>4</v>
      </c>
      <c r="I50" s="3">
        <f t="shared" si="12"/>
        <v>0.7746392844467983</v>
      </c>
      <c r="J50" s="3">
        <f t="shared" si="2"/>
        <v>-0.22606095937055368</v>
      </c>
      <c r="K50" s="3">
        <f t="shared" si="3"/>
        <v>-12.952338884611105</v>
      </c>
      <c r="L50" s="3">
        <f t="shared" si="13"/>
        <v>-0.06218051617311439</v>
      </c>
      <c r="M50" s="3">
        <f t="shared" si="4"/>
        <v>-3.5626811446644115</v>
      </c>
      <c r="N50" s="3">
        <f t="shared" si="14"/>
        <v>-2.0972344239985024</v>
      </c>
      <c r="O50" s="3">
        <f t="shared" si="15"/>
        <v>6.62790049930978</v>
      </c>
      <c r="P50" s="2">
        <f t="shared" si="16"/>
        <v>0.27616252080457415</v>
      </c>
      <c r="Q50" s="3">
        <f t="shared" si="17"/>
        <v>17.393790319978805</v>
      </c>
      <c r="R50" s="2">
        <f t="shared" si="18"/>
        <v>0.22474126333245023</v>
      </c>
      <c r="S50" s="3">
        <f t="shared" si="19"/>
        <v>1.4562383407646722</v>
      </c>
      <c r="T50" s="3">
        <f t="shared" si="5"/>
        <v>83.4363108909495</v>
      </c>
      <c r="U50" s="3">
        <f t="shared" si="20"/>
        <v>-0.5582877035508783</v>
      </c>
      <c r="V50" s="3">
        <f t="shared" si="6"/>
        <v>-31.987529167516193</v>
      </c>
    </row>
    <row r="51" spans="1:22" ht="13.5">
      <c r="A51" s="1">
        <v>39129</v>
      </c>
      <c r="B51" s="2">
        <f t="shared" si="10"/>
        <v>0.16666666666666666</v>
      </c>
      <c r="C51" s="3">
        <f t="shared" si="7"/>
        <v>34.96666666666667</v>
      </c>
      <c r="D51" s="3">
        <f t="shared" si="0"/>
        <v>0.6102834617806839</v>
      </c>
      <c r="E51" s="3">
        <f t="shared" si="8"/>
        <v>138.4</v>
      </c>
      <c r="F51" s="4">
        <f t="shared" si="1"/>
        <v>2.4155356847601523</v>
      </c>
      <c r="G51" s="5">
        <f t="shared" si="9"/>
        <v>47</v>
      </c>
      <c r="H51" s="7">
        <f t="shared" si="11"/>
        <v>4</v>
      </c>
      <c r="I51" s="3">
        <f t="shared" si="12"/>
        <v>0.7918534907678383</v>
      </c>
      <c r="J51" s="3">
        <f t="shared" si="2"/>
        <v>-0.22006844022987104</v>
      </c>
      <c r="K51" s="3">
        <f t="shared" si="3"/>
        <v>-12.608992829198627</v>
      </c>
      <c r="L51" s="3">
        <f t="shared" si="13"/>
        <v>-0.06209739976343564</v>
      </c>
      <c r="M51" s="3">
        <f t="shared" si="4"/>
        <v>-3.5579189251815393</v>
      </c>
      <c r="N51" s="3">
        <f t="shared" si="14"/>
        <v>-2.0971513075888235</v>
      </c>
      <c r="O51" s="3">
        <f t="shared" si="15"/>
        <v>6.61053564045044</v>
      </c>
      <c r="P51" s="2">
        <f t="shared" si="16"/>
        <v>0.27543898501876835</v>
      </c>
      <c r="Q51" s="3">
        <f t="shared" si="17"/>
        <v>17.41052021624043</v>
      </c>
      <c r="R51" s="2">
        <f t="shared" si="18"/>
        <v>0.22543834234335117</v>
      </c>
      <c r="S51" s="3">
        <f t="shared" si="19"/>
        <v>1.4504010427173304</v>
      </c>
      <c r="T51" s="3">
        <f t="shared" si="5"/>
        <v>83.10185834907686</v>
      </c>
      <c r="U51" s="3">
        <f t="shared" si="20"/>
        <v>-0.5549182593432929</v>
      </c>
      <c r="V51" s="3">
        <f t="shared" si="6"/>
        <v>-31.79447423511674</v>
      </c>
    </row>
    <row r="52" spans="1:22" ht="13.5">
      <c r="A52" s="1">
        <v>39130</v>
      </c>
      <c r="B52" s="2">
        <f t="shared" si="10"/>
        <v>0.16666666666666666</v>
      </c>
      <c r="C52" s="3">
        <f t="shared" si="7"/>
        <v>34.96666666666667</v>
      </c>
      <c r="D52" s="3">
        <f t="shared" si="0"/>
        <v>0.6102834617806839</v>
      </c>
      <c r="E52" s="3">
        <f t="shared" si="8"/>
        <v>138.4</v>
      </c>
      <c r="F52" s="4">
        <f t="shared" si="1"/>
        <v>2.4155356847601523</v>
      </c>
      <c r="G52" s="5">
        <f t="shared" si="9"/>
        <v>48</v>
      </c>
      <c r="H52" s="7">
        <f t="shared" si="11"/>
        <v>4</v>
      </c>
      <c r="I52" s="3">
        <f t="shared" si="12"/>
        <v>0.8090676970888783</v>
      </c>
      <c r="J52" s="3">
        <f t="shared" si="2"/>
        <v>-0.2140165821194254</v>
      </c>
      <c r="K52" s="3">
        <f t="shared" si="3"/>
        <v>-12.262246901258074</v>
      </c>
      <c r="L52" s="3">
        <f t="shared" si="13"/>
        <v>-0.06195972133878081</v>
      </c>
      <c r="M52" s="3">
        <f t="shared" si="4"/>
        <v>-3.5500305325188073</v>
      </c>
      <c r="N52" s="3">
        <f t="shared" si="14"/>
        <v>-2.097013629164169</v>
      </c>
      <c r="O52" s="3">
        <f t="shared" si="15"/>
        <v>6.592852053145214</v>
      </c>
      <c r="P52" s="2">
        <f t="shared" si="16"/>
        <v>0.2747021688810506</v>
      </c>
      <c r="Q52" s="3">
        <f t="shared" si="17"/>
        <v>17.427152017857292</v>
      </c>
      <c r="R52" s="2">
        <f t="shared" si="18"/>
        <v>0.22613133407738717</v>
      </c>
      <c r="S52" s="3">
        <f t="shared" si="19"/>
        <v>1.4445650480952548</v>
      </c>
      <c r="T52" s="3">
        <f t="shared" si="5"/>
        <v>82.76748048797087</v>
      </c>
      <c r="U52" s="3">
        <f t="shared" si="20"/>
        <v>-0.5514561587924607</v>
      </c>
      <c r="V52" s="3">
        <f t="shared" si="6"/>
        <v>-31.596110485304145</v>
      </c>
    </row>
    <row r="53" spans="1:22" ht="13.5">
      <c r="A53" s="1">
        <v>39131</v>
      </c>
      <c r="B53" s="2">
        <f t="shared" si="10"/>
        <v>0.16666666666666666</v>
      </c>
      <c r="C53" s="3">
        <f t="shared" si="7"/>
        <v>34.96666666666667</v>
      </c>
      <c r="D53" s="3">
        <f t="shared" si="0"/>
        <v>0.6102834617806839</v>
      </c>
      <c r="E53" s="3">
        <f t="shared" si="8"/>
        <v>138.4</v>
      </c>
      <c r="F53" s="4">
        <f t="shared" si="1"/>
        <v>2.4155356847601523</v>
      </c>
      <c r="G53" s="5">
        <f t="shared" si="9"/>
        <v>49</v>
      </c>
      <c r="H53" s="7">
        <f t="shared" si="11"/>
        <v>4</v>
      </c>
      <c r="I53" s="3">
        <f t="shared" si="12"/>
        <v>0.8262819034099181</v>
      </c>
      <c r="J53" s="3">
        <f t="shared" si="2"/>
        <v>-0.20790747308780408</v>
      </c>
      <c r="K53" s="3">
        <f t="shared" si="3"/>
        <v>-11.91222073716092</v>
      </c>
      <c r="L53" s="3">
        <f t="shared" si="13"/>
        <v>-0.061768006379678525</v>
      </c>
      <c r="M53" s="3">
        <f t="shared" si="4"/>
        <v>-3.539046074492723</v>
      </c>
      <c r="N53" s="3">
        <f t="shared" si="14"/>
        <v>-2.096821914205066</v>
      </c>
      <c r="O53" s="3">
        <f t="shared" si="15"/>
        <v>6.57485742788203</v>
      </c>
      <c r="P53" s="2">
        <f t="shared" si="16"/>
        <v>0.27395239282841793</v>
      </c>
      <c r="Q53" s="3">
        <f t="shared" si="17"/>
        <v>17.443682048717</v>
      </c>
      <c r="R53" s="2">
        <f t="shared" si="18"/>
        <v>0.22682008536320838</v>
      </c>
      <c r="S53" s="3">
        <f t="shared" si="19"/>
        <v>1.4387329887266298</v>
      </c>
      <c r="T53" s="3">
        <f t="shared" si="5"/>
        <v>82.43332810027893</v>
      </c>
      <c r="U53" s="3">
        <f t="shared" si="20"/>
        <v>-0.547902823053866</v>
      </c>
      <c r="V53" s="3">
        <f t="shared" si="6"/>
        <v>-31.392519344289664</v>
      </c>
    </row>
    <row r="54" spans="1:22" ht="13.5">
      <c r="A54" s="1">
        <v>39132</v>
      </c>
      <c r="B54" s="2">
        <f t="shared" si="10"/>
        <v>0.16666666666666666</v>
      </c>
      <c r="C54" s="3">
        <f t="shared" si="7"/>
        <v>34.96666666666667</v>
      </c>
      <c r="D54" s="3">
        <f t="shared" si="0"/>
        <v>0.6102834617806839</v>
      </c>
      <c r="E54" s="3">
        <f t="shared" si="8"/>
        <v>138.4</v>
      </c>
      <c r="F54" s="4">
        <f t="shared" si="1"/>
        <v>2.4155356847601523</v>
      </c>
      <c r="G54" s="5">
        <f t="shared" si="9"/>
        <v>50</v>
      </c>
      <c r="H54" s="7">
        <f t="shared" si="11"/>
        <v>4</v>
      </c>
      <c r="I54" s="3">
        <f t="shared" si="12"/>
        <v>0.8434961097309581</v>
      </c>
      <c r="J54" s="3">
        <f t="shared" si="2"/>
        <v>-0.20174319785320272</v>
      </c>
      <c r="K54" s="3">
        <f t="shared" si="3"/>
        <v>-11.559033782461247</v>
      </c>
      <c r="L54" s="3">
        <f t="shared" si="13"/>
        <v>-0.06152283863628149</v>
      </c>
      <c r="M54" s="3">
        <f t="shared" si="4"/>
        <v>-3.5249989975233267</v>
      </c>
      <c r="N54" s="3">
        <f t="shared" si="14"/>
        <v>-2.096576746461669</v>
      </c>
      <c r="O54" s="3">
        <f t="shared" si="15"/>
        <v>6.5565595231132825</v>
      </c>
      <c r="P54" s="2">
        <f t="shared" si="16"/>
        <v>0.2731899801297201</v>
      </c>
      <c r="Q54" s="3">
        <f t="shared" si="17"/>
        <v>17.460107009889825</v>
      </c>
      <c r="R54" s="2">
        <f t="shared" si="18"/>
        <v>0.22750445874540937</v>
      </c>
      <c r="S54" s="3">
        <f t="shared" si="19"/>
        <v>1.4329073944553885</v>
      </c>
      <c r="T54" s="3">
        <f t="shared" si="5"/>
        <v>82.09954613538122</v>
      </c>
      <c r="U54" s="3">
        <f t="shared" si="20"/>
        <v>-0.5442597534213413</v>
      </c>
      <c r="V54" s="3">
        <f t="shared" si="6"/>
        <v>-31.18378682987372</v>
      </c>
    </row>
    <row r="55" spans="1:22" ht="13.5">
      <c r="A55" s="1">
        <v>39133</v>
      </c>
      <c r="B55" s="2">
        <f t="shared" si="10"/>
        <v>0.16666666666666666</v>
      </c>
      <c r="C55" s="3">
        <f t="shared" si="7"/>
        <v>34.96666666666667</v>
      </c>
      <c r="D55" s="3">
        <f t="shared" si="0"/>
        <v>0.6102834617806839</v>
      </c>
      <c r="E55" s="3">
        <f t="shared" si="8"/>
        <v>138.4</v>
      </c>
      <c r="F55" s="4">
        <f t="shared" si="1"/>
        <v>2.4155356847601523</v>
      </c>
      <c r="G55" s="5">
        <f t="shared" si="9"/>
        <v>51</v>
      </c>
      <c r="H55" s="7">
        <f t="shared" si="11"/>
        <v>4</v>
      </c>
      <c r="I55" s="3">
        <f t="shared" si="12"/>
        <v>0.8607103160519981</v>
      </c>
      <c r="J55" s="3">
        <f t="shared" si="2"/>
        <v>-0.19552583675689383</v>
      </c>
      <c r="K55" s="3">
        <f t="shared" si="3"/>
        <v>-11.202805231933917</v>
      </c>
      <c r="L55" s="3">
        <f t="shared" si="13"/>
        <v>-0.061224859330859194</v>
      </c>
      <c r="M55" s="3">
        <f t="shared" si="4"/>
        <v>-3.507926040940389</v>
      </c>
      <c r="N55" s="3">
        <f t="shared" si="14"/>
        <v>-2.096278767156247</v>
      </c>
      <c r="O55" s="3">
        <f t="shared" si="15"/>
        <v>6.537966163158613</v>
      </c>
      <c r="P55" s="2">
        <f t="shared" si="16"/>
        <v>0.27241525679827555</v>
      </c>
      <c r="Q55" s="3">
        <f t="shared" si="17"/>
        <v>17.476423975633438</v>
      </c>
      <c r="R55" s="2">
        <f t="shared" si="18"/>
        <v>0.2281843323180599</v>
      </c>
      <c r="S55" s="3">
        <f t="shared" si="19"/>
        <v>1.4270906907342114</v>
      </c>
      <c r="T55" s="3">
        <f t="shared" si="5"/>
        <v>81.76627356147974</v>
      </c>
      <c r="U55" s="3">
        <f t="shared" si="20"/>
        <v>-0.5405285295608159</v>
      </c>
      <c r="V55" s="3">
        <f t="shared" si="6"/>
        <v>-30.970003450247106</v>
      </c>
    </row>
    <row r="56" spans="1:22" ht="13.5">
      <c r="A56" s="1">
        <v>39134</v>
      </c>
      <c r="B56" s="2">
        <f t="shared" si="10"/>
        <v>0.16666666666666666</v>
      </c>
      <c r="C56" s="3">
        <f t="shared" si="7"/>
        <v>34.96666666666667</v>
      </c>
      <c r="D56" s="3">
        <f t="shared" si="0"/>
        <v>0.6102834617806839</v>
      </c>
      <c r="E56" s="3">
        <f t="shared" si="8"/>
        <v>138.4</v>
      </c>
      <c r="F56" s="4">
        <f t="shared" si="1"/>
        <v>2.4155356847601523</v>
      </c>
      <c r="G56" s="5">
        <f t="shared" si="9"/>
        <v>52</v>
      </c>
      <c r="H56" s="7">
        <f t="shared" si="11"/>
        <v>4</v>
      </c>
      <c r="I56" s="3">
        <f t="shared" si="12"/>
        <v>0.8779245223730381</v>
      </c>
      <c r="J56" s="3">
        <f t="shared" si="2"/>
        <v>-0.18925746477097713</v>
      </c>
      <c r="K56" s="3">
        <f t="shared" si="3"/>
        <v>-10.843653972722851</v>
      </c>
      <c r="L56" s="3">
        <f t="shared" si="13"/>
        <v>-0.060874766293917124</v>
      </c>
      <c r="M56" s="3">
        <f t="shared" si="4"/>
        <v>-3.487867187486691</v>
      </c>
      <c r="N56" s="3">
        <f t="shared" si="14"/>
        <v>-2.095928674119305</v>
      </c>
      <c r="O56" s="3">
        <f t="shared" si="15"/>
        <v>6.519085236247674</v>
      </c>
      <c r="P56" s="2">
        <f t="shared" si="16"/>
        <v>0.2716285515103198</v>
      </c>
      <c r="Q56" s="3">
        <f t="shared" si="17"/>
        <v>17.49263038875055</v>
      </c>
      <c r="R56" s="2">
        <f t="shared" si="18"/>
        <v>0.22885959953127286</v>
      </c>
      <c r="S56" s="3">
        <f t="shared" si="19"/>
        <v>1.4212851966068893</v>
      </c>
      <c r="T56" s="3">
        <f t="shared" si="5"/>
        <v>81.4336432499962</v>
      </c>
      <c r="U56" s="3">
        <f t="shared" si="20"/>
        <v>-0.5367108076086666</v>
      </c>
      <c r="V56" s="3">
        <f t="shared" si="6"/>
        <v>-30.751264095034507</v>
      </c>
    </row>
    <row r="57" spans="1:22" ht="13.5">
      <c r="A57" s="1">
        <v>39135</v>
      </c>
      <c r="B57" s="2">
        <f t="shared" si="10"/>
        <v>0.16666666666666666</v>
      </c>
      <c r="C57" s="3">
        <f t="shared" si="7"/>
        <v>34.96666666666667</v>
      </c>
      <c r="D57" s="3">
        <f t="shared" si="0"/>
        <v>0.6102834617806839</v>
      </c>
      <c r="E57" s="3">
        <f t="shared" si="8"/>
        <v>138.4</v>
      </c>
      <c r="F57" s="4">
        <f t="shared" si="1"/>
        <v>2.4155356847601523</v>
      </c>
      <c r="G57" s="5">
        <f t="shared" si="9"/>
        <v>53</v>
      </c>
      <c r="H57" s="7">
        <f t="shared" si="11"/>
        <v>4</v>
      </c>
      <c r="I57" s="3">
        <f t="shared" si="12"/>
        <v>0.8951387286940781</v>
      </c>
      <c r="J57" s="3">
        <f t="shared" si="2"/>
        <v>-0.18294015056135243</v>
      </c>
      <c r="K57" s="3">
        <f t="shared" si="3"/>
        <v>-10.481698530653333</v>
      </c>
      <c r="L57" s="3">
        <f t="shared" si="13"/>
        <v>-0.06047331303499713</v>
      </c>
      <c r="M57" s="3">
        <f t="shared" si="4"/>
        <v>-3.464865610078803</v>
      </c>
      <c r="N57" s="3">
        <f t="shared" si="14"/>
        <v>-2.095527220860385</v>
      </c>
      <c r="O57" s="3">
        <f t="shared" si="15"/>
        <v>6.499924692683372</v>
      </c>
      <c r="P57" s="2">
        <f t="shared" si="16"/>
        <v>0.2708301955284738</v>
      </c>
      <c r="Q57" s="3">
        <f t="shared" si="17"/>
        <v>17.508724055327132</v>
      </c>
      <c r="R57" s="2">
        <f t="shared" si="18"/>
        <v>0.22953016897196385</v>
      </c>
      <c r="S57" s="3">
        <f t="shared" si="19"/>
        <v>1.4154931230798395</v>
      </c>
      <c r="T57" s="3">
        <f t="shared" si="5"/>
        <v>81.10178188226679</v>
      </c>
      <c r="U57" s="3">
        <f t="shared" si="20"/>
        <v>-0.5328083181435807</v>
      </c>
      <c r="V57" s="3">
        <f t="shared" si="6"/>
        <v>-30.52766791909082</v>
      </c>
    </row>
    <row r="58" spans="1:22" ht="13.5">
      <c r="A58" s="1">
        <v>39136</v>
      </c>
      <c r="B58" s="2">
        <f t="shared" si="10"/>
        <v>0.16666666666666666</v>
      </c>
      <c r="C58" s="3">
        <f t="shared" si="7"/>
        <v>34.96666666666667</v>
      </c>
      <c r="D58" s="3">
        <f t="shared" si="0"/>
        <v>0.6102834617806839</v>
      </c>
      <c r="E58" s="3">
        <f t="shared" si="8"/>
        <v>138.4</v>
      </c>
      <c r="F58" s="4">
        <f t="shared" si="1"/>
        <v>2.4155356847601523</v>
      </c>
      <c r="G58" s="5">
        <f t="shared" si="9"/>
        <v>54</v>
      </c>
      <c r="H58" s="7">
        <f t="shared" si="11"/>
        <v>4</v>
      </c>
      <c r="I58" s="3">
        <f t="shared" si="12"/>
        <v>0.9123529350151179</v>
      </c>
      <c r="J58" s="3">
        <f t="shared" si="2"/>
        <v>-0.17657595560669806</v>
      </c>
      <c r="K58" s="3">
        <f t="shared" si="3"/>
        <v>-10.117057019753185</v>
      </c>
      <c r="L58" s="3">
        <f t="shared" si="13"/>
        <v>-0.06002130774929054</v>
      </c>
      <c r="M58" s="3">
        <f t="shared" si="4"/>
        <v>-3.4389676148902106</v>
      </c>
      <c r="N58" s="3">
        <f t="shared" si="14"/>
        <v>-2.095075215574678</v>
      </c>
      <c r="O58" s="3">
        <f t="shared" si="15"/>
        <v>6.4804925431067675</v>
      </c>
      <c r="P58" s="2">
        <f t="shared" si="16"/>
        <v>0.27002052262944864</v>
      </c>
      <c r="Q58" s="3">
        <f t="shared" si="17"/>
        <v>17.524703138878593</v>
      </c>
      <c r="R58" s="2">
        <f t="shared" si="18"/>
        <v>0.23019596411994137</v>
      </c>
      <c r="S58" s="3">
        <f t="shared" si="19"/>
        <v>1.409716571880485</v>
      </c>
      <c r="T58" s="3">
        <f t="shared" si="5"/>
        <v>80.77080987840253</v>
      </c>
      <c r="U58" s="3">
        <f t="shared" si="20"/>
        <v>-0.5288228640410954</v>
      </c>
      <c r="V58" s="3">
        <f t="shared" si="6"/>
        <v>-30.29931821957531</v>
      </c>
    </row>
    <row r="59" spans="1:22" ht="13.5">
      <c r="A59" s="1">
        <v>39137</v>
      </c>
      <c r="B59" s="2">
        <f t="shared" si="10"/>
        <v>0.16666666666666666</v>
      </c>
      <c r="C59" s="3">
        <f t="shared" si="7"/>
        <v>34.96666666666667</v>
      </c>
      <c r="D59" s="3">
        <f t="shared" si="0"/>
        <v>0.6102834617806839</v>
      </c>
      <c r="E59" s="3">
        <f t="shared" si="8"/>
        <v>138.4</v>
      </c>
      <c r="F59" s="4">
        <f t="shared" si="1"/>
        <v>2.4155356847601523</v>
      </c>
      <c r="G59" s="5">
        <f t="shared" si="9"/>
        <v>55</v>
      </c>
      <c r="H59" s="7">
        <f t="shared" si="11"/>
        <v>4</v>
      </c>
      <c r="I59" s="3">
        <f t="shared" si="12"/>
        <v>0.929567141336158</v>
      </c>
      <c r="J59" s="3">
        <f t="shared" si="2"/>
        <v>-0.1701669333740803</v>
      </c>
      <c r="K59" s="3">
        <f t="shared" si="3"/>
        <v>-9.749847095018675</v>
      </c>
      <c r="L59" s="3">
        <f t="shared" si="13"/>
        <v>-0.05951961226127106</v>
      </c>
      <c r="M59" s="3">
        <f t="shared" si="4"/>
        <v>-3.4102225808259377</v>
      </c>
      <c r="N59" s="3">
        <f t="shared" si="14"/>
        <v>-2.0945735200866586</v>
      </c>
      <c r="O59" s="3">
        <f t="shared" si="15"/>
        <v>6.460796856845784</v>
      </c>
      <c r="P59" s="2">
        <f t="shared" si="16"/>
        <v>0.269199869035241</v>
      </c>
      <c r="Q59" s="3">
        <f t="shared" si="17"/>
        <v>17.540566153931007</v>
      </c>
      <c r="R59" s="2">
        <f t="shared" si="18"/>
        <v>0.2308569230804586</v>
      </c>
      <c r="S59" s="3">
        <f t="shared" si="19"/>
        <v>1.4039575345982018</v>
      </c>
      <c r="T59" s="3">
        <f t="shared" si="5"/>
        <v>80.44084134806923</v>
      </c>
      <c r="U59" s="3">
        <f t="shared" si="20"/>
        <v>-0.5247563182201728</v>
      </c>
      <c r="V59" s="3">
        <f t="shared" si="6"/>
        <v>-30.066322306839883</v>
      </c>
    </row>
    <row r="60" spans="1:22" ht="13.5">
      <c r="A60" s="1">
        <v>39138</v>
      </c>
      <c r="B60" s="2">
        <f t="shared" si="10"/>
        <v>0.16666666666666666</v>
      </c>
      <c r="C60" s="3">
        <f t="shared" si="7"/>
        <v>34.96666666666667</v>
      </c>
      <c r="D60" s="3">
        <f t="shared" si="0"/>
        <v>0.6102834617806839</v>
      </c>
      <c r="E60" s="3">
        <f t="shared" si="8"/>
        <v>138.4</v>
      </c>
      <c r="F60" s="4">
        <f t="shared" si="1"/>
        <v>2.4155356847601523</v>
      </c>
      <c r="G60" s="5">
        <f t="shared" si="9"/>
        <v>56</v>
      </c>
      <c r="H60" s="7">
        <f t="shared" si="11"/>
        <v>4</v>
      </c>
      <c r="I60" s="3">
        <f t="shared" si="12"/>
        <v>0.9467813476571979</v>
      </c>
      <c r="J60" s="3">
        <f t="shared" si="2"/>
        <v>-0.1637151285516623</v>
      </c>
      <c r="K60" s="3">
        <f t="shared" si="3"/>
        <v>-9.38018590845197</v>
      </c>
      <c r="L60" s="3">
        <f t="shared" si="13"/>
        <v>-0.05896914090662875</v>
      </c>
      <c r="M60" s="3">
        <f t="shared" si="4"/>
        <v>-3.3786828954620844</v>
      </c>
      <c r="N60" s="3">
        <f t="shared" si="14"/>
        <v>-2.0940230487320166</v>
      </c>
      <c r="O60" s="3">
        <f t="shared" si="15"/>
        <v>6.440845760330743</v>
      </c>
      <c r="P60" s="2">
        <f t="shared" si="16"/>
        <v>0.2683685733471143</v>
      </c>
      <c r="Q60" s="3">
        <f t="shared" si="17"/>
        <v>17.556311959064203</v>
      </c>
      <c r="R60" s="2">
        <f t="shared" si="18"/>
        <v>0.2315129982943418</v>
      </c>
      <c r="S60" s="3">
        <f t="shared" si="19"/>
        <v>1.3982178922016626</v>
      </c>
      <c r="T60" s="3">
        <f t="shared" si="5"/>
        <v>80.11198406283316</v>
      </c>
      <c r="U60" s="3">
        <f t="shared" si="20"/>
        <v>-0.5206106212912858</v>
      </c>
      <c r="V60" s="3">
        <f t="shared" si="6"/>
        <v>-29.828791369674313</v>
      </c>
    </row>
    <row r="61" spans="1:22" ht="13.5">
      <c r="A61" s="1">
        <v>39139</v>
      </c>
      <c r="B61" s="2">
        <f t="shared" si="10"/>
        <v>0.16666666666666666</v>
      </c>
      <c r="C61" s="3">
        <f t="shared" si="7"/>
        <v>34.96666666666667</v>
      </c>
      <c r="D61" s="3">
        <f t="shared" si="0"/>
        <v>0.6102834617806839</v>
      </c>
      <c r="E61" s="3">
        <f t="shared" si="8"/>
        <v>138.4</v>
      </c>
      <c r="F61" s="4">
        <f t="shared" si="1"/>
        <v>2.4155356847601523</v>
      </c>
      <c r="G61" s="5">
        <f t="shared" si="9"/>
        <v>57</v>
      </c>
      <c r="H61" s="7">
        <f t="shared" si="11"/>
        <v>4</v>
      </c>
      <c r="I61" s="3">
        <f t="shared" si="12"/>
        <v>0.9639955539782379</v>
      </c>
      <c r="J61" s="3">
        <f t="shared" si="2"/>
        <v>-0.15722257633882195</v>
      </c>
      <c r="K61" s="3">
        <f t="shared" si="3"/>
        <v>-9.008190068387897</v>
      </c>
      <c r="L61" s="3">
        <f t="shared" si="13"/>
        <v>-0.05837085935385866</v>
      </c>
      <c r="M61" s="3">
        <f t="shared" si="4"/>
        <v>-3.3444038875278244</v>
      </c>
      <c r="N61" s="3">
        <f t="shared" si="14"/>
        <v>-2.0934247671792465</v>
      </c>
      <c r="O61" s="3">
        <f t="shared" si="15"/>
        <v>6.420647435560724</v>
      </c>
      <c r="P61" s="2">
        <f t="shared" si="16"/>
        <v>0.2675269764816968</v>
      </c>
      <c r="Q61" s="3">
        <f t="shared" si="17"/>
        <v>17.571939749442983</v>
      </c>
      <c r="R61" s="2">
        <f t="shared" si="18"/>
        <v>0.23216415622679096</v>
      </c>
      <c r="S61" s="3">
        <f t="shared" si="19"/>
        <v>1.3924994149246304</v>
      </c>
      <c r="T61" s="3">
        <f t="shared" si="5"/>
        <v>79.78433944961776</v>
      </c>
      <c r="U61" s="3">
        <f t="shared" si="20"/>
        <v>-0.5163877791155275</v>
      </c>
      <c r="V61" s="3">
        <f t="shared" si="6"/>
        <v>-29.586840335453516</v>
      </c>
    </row>
    <row r="62" spans="1:22" ht="13.5">
      <c r="A62" s="1">
        <v>39140</v>
      </c>
      <c r="B62" s="2">
        <f t="shared" si="10"/>
        <v>0.16666666666666666</v>
      </c>
      <c r="C62" s="3">
        <f t="shared" si="7"/>
        <v>34.96666666666667</v>
      </c>
      <c r="D62" s="3">
        <f t="shared" si="0"/>
        <v>0.6102834617806839</v>
      </c>
      <c r="E62" s="3">
        <f t="shared" si="8"/>
        <v>138.4</v>
      </c>
      <c r="F62" s="4">
        <f t="shared" si="1"/>
        <v>2.4155356847601523</v>
      </c>
      <c r="G62" s="5">
        <f t="shared" si="9"/>
        <v>58</v>
      </c>
      <c r="H62" s="7">
        <f t="shared" si="11"/>
        <v>4</v>
      </c>
      <c r="I62" s="3">
        <f t="shared" si="12"/>
        <v>0.9812097602992779</v>
      </c>
      <c r="J62" s="3">
        <f t="shared" si="2"/>
        <v>-0.15069130179382834</v>
      </c>
      <c r="K62" s="3">
        <f t="shared" si="3"/>
        <v>-8.633975602118536</v>
      </c>
      <c r="L62" s="3">
        <f t="shared" si="13"/>
        <v>-0.057725783366929115</v>
      </c>
      <c r="M62" s="3">
        <f t="shared" si="4"/>
        <v>-3.3074437560115255</v>
      </c>
      <c r="N62" s="3">
        <f t="shared" si="14"/>
        <v>-2.092779691192317</v>
      </c>
      <c r="O62" s="3">
        <f t="shared" si="15"/>
        <v>6.400210118605829</v>
      </c>
      <c r="P62" s="2">
        <f t="shared" si="16"/>
        <v>0.2666754216085762</v>
      </c>
      <c r="Q62" s="3">
        <f t="shared" si="17"/>
        <v>17.587449048862375</v>
      </c>
      <c r="R62" s="2">
        <f t="shared" si="18"/>
        <v>0.2328103770359323</v>
      </c>
      <c r="S62" s="3">
        <f t="shared" si="19"/>
        <v>1.3868037625106282</v>
      </c>
      <c r="T62" s="3">
        <f t="shared" si="5"/>
        <v>79.45800260472193</v>
      </c>
      <c r="U62" s="3">
        <f t="shared" si="20"/>
        <v>-0.512089860284243</v>
      </c>
      <c r="V62" s="3">
        <f t="shared" si="6"/>
        <v>-29.34058772573112</v>
      </c>
    </row>
    <row r="63" spans="1:22" ht="13.5">
      <c r="A63" s="1">
        <v>39141</v>
      </c>
      <c r="B63" s="2">
        <f t="shared" si="10"/>
        <v>0.16666666666666666</v>
      </c>
      <c r="C63" s="3">
        <f t="shared" si="7"/>
        <v>34.96666666666667</v>
      </c>
      <c r="D63" s="3">
        <f t="shared" si="0"/>
        <v>0.6102834617806839</v>
      </c>
      <c r="E63" s="3">
        <f t="shared" si="8"/>
        <v>138.4</v>
      </c>
      <c r="F63" s="4">
        <f t="shared" si="1"/>
        <v>2.4155356847601523</v>
      </c>
      <c r="G63" s="5">
        <f t="shared" si="9"/>
        <v>59</v>
      </c>
      <c r="H63" s="7">
        <f t="shared" si="11"/>
        <v>4</v>
      </c>
      <c r="I63" s="3">
        <f t="shared" si="12"/>
        <v>0.9984239666203178</v>
      </c>
      <c r="J63" s="3">
        <f t="shared" si="2"/>
        <v>-0.14412331923907148</v>
      </c>
      <c r="K63" s="3">
        <f t="shared" si="3"/>
        <v>-8.257657921815415</v>
      </c>
      <c r="L63" s="3">
        <f t="shared" si="13"/>
        <v>-0.05703497751052329</v>
      </c>
      <c r="M63" s="3">
        <f t="shared" si="4"/>
        <v>-3.267863495976551</v>
      </c>
      <c r="N63" s="3">
        <f t="shared" si="14"/>
        <v>-2.092088885335911</v>
      </c>
      <c r="O63" s="3">
        <f t="shared" si="15"/>
        <v>6.37954209813141</v>
      </c>
      <c r="P63" s="2">
        <f t="shared" si="16"/>
        <v>0.26581425408880877</v>
      </c>
      <c r="Q63" s="3">
        <f t="shared" si="17"/>
        <v>17.60283970133213</v>
      </c>
      <c r="R63" s="2">
        <f t="shared" si="18"/>
        <v>0.23345165422217207</v>
      </c>
      <c r="S63" s="3">
        <f t="shared" si="19"/>
        <v>1.3811324848054136</v>
      </c>
      <c r="T63" s="3">
        <f t="shared" si="5"/>
        <v>79.1330623277665</v>
      </c>
      <c r="U63" s="3">
        <f t="shared" si="20"/>
        <v>-0.5077189935285862</v>
      </c>
      <c r="V63" s="3">
        <f t="shared" si="6"/>
        <v>-29.090155507817943</v>
      </c>
    </row>
    <row r="64" spans="1:22" ht="13.5">
      <c r="A64" s="1">
        <v>39142</v>
      </c>
      <c r="B64" s="2">
        <f t="shared" si="10"/>
        <v>0.16666666666666666</v>
      </c>
      <c r="C64" s="3">
        <f t="shared" si="7"/>
        <v>34.96666666666667</v>
      </c>
      <c r="D64" s="3">
        <f t="shared" si="0"/>
        <v>0.6102834617806839</v>
      </c>
      <c r="E64" s="3">
        <f t="shared" si="8"/>
        <v>138.4</v>
      </c>
      <c r="F64" s="4">
        <f t="shared" si="1"/>
        <v>2.4155356847601523</v>
      </c>
      <c r="G64" s="5">
        <f t="shared" si="9"/>
        <v>60</v>
      </c>
      <c r="H64" s="7">
        <f t="shared" si="11"/>
        <v>4</v>
      </c>
      <c r="I64" s="3">
        <f t="shared" si="12"/>
        <v>1.0156381729413577</v>
      </c>
      <c r="J64" s="3">
        <f t="shared" si="2"/>
        <v>-0.13752063172367998</v>
      </c>
      <c r="K64" s="3">
        <f t="shared" si="3"/>
        <v>-7.879351793739763</v>
      </c>
      <c r="L64" s="3">
        <f t="shared" si="13"/>
        <v>-0.05629955379941594</v>
      </c>
      <c r="M64" s="3">
        <f t="shared" si="4"/>
        <v>-3.2257268211762518</v>
      </c>
      <c r="N64" s="3">
        <f t="shared" si="14"/>
        <v>-2.0913534616248035</v>
      </c>
      <c r="O64" s="3">
        <f t="shared" si="15"/>
        <v>6.358651713931474</v>
      </c>
      <c r="P64" s="2">
        <f t="shared" si="16"/>
        <v>0.2649438214138114</v>
      </c>
      <c r="Q64" s="3">
        <f t="shared" si="17"/>
        <v>17.61811186222536</v>
      </c>
      <c r="R64" s="2">
        <f t="shared" si="18"/>
        <v>0.23408799425938995</v>
      </c>
      <c r="S64" s="3">
        <f t="shared" si="19"/>
        <v>1.3754870226848337</v>
      </c>
      <c r="T64" s="3">
        <f t="shared" si="5"/>
        <v>78.8096011748563</v>
      </c>
      <c r="U64" s="3">
        <f t="shared" si="20"/>
        <v>-0.5032773650682696</v>
      </c>
      <c r="V64" s="3">
        <f t="shared" si="6"/>
        <v>-28.835668942876612</v>
      </c>
    </row>
    <row r="65" spans="1:22" ht="13.5">
      <c r="A65" s="1">
        <v>39143</v>
      </c>
      <c r="B65" s="2">
        <f t="shared" si="10"/>
        <v>0.16666666666666666</v>
      </c>
      <c r="C65" s="3">
        <f t="shared" si="7"/>
        <v>34.96666666666667</v>
      </c>
      <c r="D65" s="3">
        <f t="shared" si="0"/>
        <v>0.6102834617806839</v>
      </c>
      <c r="E65" s="3">
        <f t="shared" si="8"/>
        <v>138.4</v>
      </c>
      <c r="F65" s="4">
        <f t="shared" si="1"/>
        <v>2.4155356847601523</v>
      </c>
      <c r="G65" s="5">
        <f t="shared" si="9"/>
        <v>61</v>
      </c>
      <c r="H65" s="7">
        <f t="shared" si="11"/>
        <v>4</v>
      </c>
      <c r="I65" s="3">
        <f t="shared" si="12"/>
        <v>1.0328523792623976</v>
      </c>
      <c r="J65" s="3">
        <f t="shared" si="2"/>
        <v>-0.13088523054320858</v>
      </c>
      <c r="K65" s="3">
        <f t="shared" si="3"/>
        <v>-7.499171310722627</v>
      </c>
      <c r="L65" s="3">
        <f t="shared" si="13"/>
        <v>-0.05552067029361206</v>
      </c>
      <c r="M65" s="3">
        <f t="shared" si="4"/>
        <v>-3.1811000835613363</v>
      </c>
      <c r="N65" s="3">
        <f t="shared" si="14"/>
        <v>-2.090574578119</v>
      </c>
      <c r="O65" s="3">
        <f t="shared" si="15"/>
        <v>6.337547355459492</v>
      </c>
      <c r="P65" s="2">
        <f t="shared" si="16"/>
        <v>0.2640644731441455</v>
      </c>
      <c r="Q65" s="3">
        <f t="shared" si="17"/>
        <v>17.63326598901535</v>
      </c>
      <c r="R65" s="2">
        <f t="shared" si="18"/>
        <v>0.23471941620897288</v>
      </c>
      <c r="S65" s="3">
        <f t="shared" si="19"/>
        <v>1.3698687093044324</v>
      </c>
      <c r="T65" s="3">
        <f t="shared" si="5"/>
        <v>78.48769553017742</v>
      </c>
      <c r="U65" s="3">
        <f t="shared" si="20"/>
        <v>-0.49876721590857465</v>
      </c>
      <c r="V65" s="3">
        <f t="shared" si="6"/>
        <v>-28.577256431051623</v>
      </c>
    </row>
    <row r="66" spans="1:22" ht="13.5">
      <c r="A66" s="1">
        <v>39144</v>
      </c>
      <c r="B66" s="2">
        <f t="shared" si="10"/>
        <v>0.16666666666666666</v>
      </c>
      <c r="C66" s="3">
        <f t="shared" si="7"/>
        <v>34.96666666666667</v>
      </c>
      <c r="D66" s="3">
        <f t="shared" si="0"/>
        <v>0.6102834617806839</v>
      </c>
      <c r="E66" s="3">
        <f t="shared" si="8"/>
        <v>138.4</v>
      </c>
      <c r="F66" s="4">
        <f t="shared" si="1"/>
        <v>2.4155356847601523</v>
      </c>
      <c r="G66" s="5">
        <f t="shared" si="9"/>
        <v>62</v>
      </c>
      <c r="H66" s="7">
        <f t="shared" si="11"/>
        <v>4</v>
      </c>
      <c r="I66" s="3">
        <f t="shared" si="12"/>
        <v>1.0500665855834377</v>
      </c>
      <c r="J66" s="3">
        <f t="shared" si="2"/>
        <v>-0.12421909481592051</v>
      </c>
      <c r="K66" s="3">
        <f t="shared" si="3"/>
        <v>-7.117229867887649</v>
      </c>
      <c r="L66" s="3">
        <f t="shared" si="13"/>
        <v>-0.05469952964093848</v>
      </c>
      <c r="M66" s="3">
        <f t="shared" si="4"/>
        <v>-3.134052189776522</v>
      </c>
      <c r="N66" s="3">
        <f t="shared" si="14"/>
        <v>-2.0897534374663262</v>
      </c>
      <c r="O66" s="3">
        <f t="shared" si="15"/>
        <v>6.316237460346</v>
      </c>
      <c r="P66" s="2">
        <f t="shared" si="16"/>
        <v>0.26317656084775</v>
      </c>
      <c r="Q66" s="3">
        <f t="shared" si="17"/>
        <v>17.648302831624203</v>
      </c>
      <c r="R66" s="2">
        <f t="shared" si="18"/>
        <v>0.23534595131767513</v>
      </c>
      <c r="S66" s="3">
        <f t="shared" si="19"/>
        <v>1.364278771656135</v>
      </c>
      <c r="T66" s="3">
        <f t="shared" si="5"/>
        <v>78.1674156951887</v>
      </c>
      <c r="U66" s="3">
        <f t="shared" si="20"/>
        <v>-0.49419083909443884</v>
      </c>
      <c r="V66" s="3">
        <f t="shared" si="6"/>
        <v>-28.31504935414011</v>
      </c>
    </row>
    <row r="67" spans="1:22" ht="13.5">
      <c r="A67" s="1">
        <v>39145</v>
      </c>
      <c r="B67" s="2">
        <f t="shared" si="10"/>
        <v>0.16666666666666666</v>
      </c>
      <c r="C67" s="3">
        <f t="shared" si="7"/>
        <v>34.96666666666667</v>
      </c>
      <c r="D67" s="3">
        <f t="shared" si="0"/>
        <v>0.6102834617806839</v>
      </c>
      <c r="E67" s="3">
        <f t="shared" si="8"/>
        <v>138.4</v>
      </c>
      <c r="F67" s="4">
        <f t="shared" si="1"/>
        <v>2.4155356847601523</v>
      </c>
      <c r="G67" s="5">
        <f t="shared" si="9"/>
        <v>63</v>
      </c>
      <c r="H67" s="7">
        <f t="shared" si="11"/>
        <v>4</v>
      </c>
      <c r="I67" s="3">
        <f t="shared" si="12"/>
        <v>1.0672807919044776</v>
      </c>
      <c r="J67" s="3">
        <f t="shared" si="2"/>
        <v>-0.11752419111504202</v>
      </c>
      <c r="K67" s="3">
        <f t="shared" si="3"/>
        <v>-6.733640141580796</v>
      </c>
      <c r="L67" s="3">
        <f t="shared" si="13"/>
        <v>-0.0538373775688407</v>
      </c>
      <c r="M67" s="3">
        <f t="shared" si="4"/>
        <v>-3.0846545147468607</v>
      </c>
      <c r="N67" s="3">
        <f t="shared" si="14"/>
        <v>-2.0888912853942285</v>
      </c>
      <c r="O67" s="3">
        <f t="shared" si="15"/>
        <v>6.294730512893398</v>
      </c>
      <c r="P67" s="2">
        <f t="shared" si="16"/>
        <v>0.26228043803722495</v>
      </c>
      <c r="Q67" s="3">
        <f t="shared" si="17"/>
        <v>17.663223422406183</v>
      </c>
      <c r="R67" s="2">
        <f t="shared" si="18"/>
        <v>0.23596764260025763</v>
      </c>
      <c r="S67" s="3">
        <f t="shared" si="19"/>
        <v>1.3587183324164223</v>
      </c>
      <c r="T67" s="3">
        <f t="shared" si="5"/>
        <v>77.84882599451423</v>
      </c>
      <c r="U67" s="3">
        <f t="shared" si="20"/>
        <v>-0.48955057693016407</v>
      </c>
      <c r="V67" s="3">
        <f t="shared" si="6"/>
        <v>-28.049181916292927</v>
      </c>
    </row>
    <row r="68" spans="1:22" ht="13.5">
      <c r="A68" s="1">
        <v>39146</v>
      </c>
      <c r="B68" s="2">
        <f t="shared" si="10"/>
        <v>0.16666666666666666</v>
      </c>
      <c r="C68" s="3">
        <f t="shared" si="7"/>
        <v>34.96666666666667</v>
      </c>
      <c r="D68" s="3">
        <f aca="true" t="shared" si="21" ref="D68:D131">C68/180*PI()</f>
        <v>0.6102834617806839</v>
      </c>
      <c r="E68" s="3">
        <f t="shared" si="8"/>
        <v>138.4</v>
      </c>
      <c r="F68" s="4">
        <f aca="true" t="shared" si="22" ref="F68:F131">E68/180*PI()</f>
        <v>2.4155356847601523</v>
      </c>
      <c r="G68" s="5">
        <f aca="true" t="shared" si="23" ref="G68:G131">A68-VALUE(TEXT(YEAR(A68),"####")&amp;"/1/1")+1</f>
        <v>64</v>
      </c>
      <c r="H68" s="7">
        <f t="shared" si="11"/>
        <v>4</v>
      </c>
      <c r="I68" s="3">
        <f t="shared" si="12"/>
        <v>1.0844949982255176</v>
      </c>
      <c r="J68" s="3">
        <f aca="true" t="shared" si="24" ref="J68:J131">0.006918-0.399912*COS(I68)+0.070257*SIN(I68)-0.006758*COS(2*I68)+0.000907*SIN(2*I68)-0.002697*COS(3*I68)+0.00148*SIN(3*I68)</f>
        <v>-0.11080247315621133</v>
      </c>
      <c r="K68" s="3">
        <f aca="true" t="shared" si="25" ref="K68:K131">J68/PI()*180</f>
        <v>-6.348514071462508</v>
      </c>
      <c r="L68" s="3">
        <f t="shared" si="13"/>
        <v>-0.052935501327197175</v>
      </c>
      <c r="M68" s="3">
        <f aca="true" t="shared" si="26" ref="M68:M131">L68/PI()*180</f>
        <v>-3.032980812457566</v>
      </c>
      <c r="N68" s="3">
        <f t="shared" si="14"/>
        <v>-2.087989409152585</v>
      </c>
      <c r="O68" s="3">
        <f t="shared" si="15"/>
        <v>6.273035042539485</v>
      </c>
      <c r="P68" s="2">
        <f t="shared" si="16"/>
        <v>0.2613764601058119</v>
      </c>
      <c r="Q68" s="3">
        <f t="shared" si="17"/>
        <v>17.678029065788188</v>
      </c>
      <c r="R68" s="2">
        <f t="shared" si="18"/>
        <v>0.23658454440784116</v>
      </c>
      <c r="S68" s="3">
        <f t="shared" si="19"/>
        <v>1.353188412069665</v>
      </c>
      <c r="T68" s="3">
        <f aca="true" t="shared" si="27" ref="T68:T131">S68/PI()*180</f>
        <v>77.5319848976015</v>
      </c>
      <c r="U68" s="3">
        <f t="shared" si="20"/>
        <v>-0.48484881817294345</v>
      </c>
      <c r="V68" s="3">
        <f aca="true" t="shared" si="28" ref="V68:V131">U68/PI()*180</f>
        <v>-27.77979098321551</v>
      </c>
    </row>
    <row r="69" spans="1:22" ht="13.5">
      <c r="A69" s="1">
        <v>39147</v>
      </c>
      <c r="B69" s="2">
        <f t="shared" si="10"/>
        <v>0.16666666666666666</v>
      </c>
      <c r="C69" s="3">
        <f aca="true" t="shared" si="29" ref="C69:C132">C$3</f>
        <v>34.96666666666667</v>
      </c>
      <c r="D69" s="3">
        <f t="shared" si="21"/>
        <v>0.6102834617806839</v>
      </c>
      <c r="E69" s="3">
        <f aca="true" t="shared" si="30" ref="E69:E132">E$3</f>
        <v>138.4</v>
      </c>
      <c r="F69" s="4">
        <f t="shared" si="22"/>
        <v>2.4155356847601523</v>
      </c>
      <c r="G69" s="5">
        <f t="shared" si="23"/>
        <v>65</v>
      </c>
      <c r="H69" s="7">
        <f t="shared" si="11"/>
        <v>4</v>
      </c>
      <c r="I69" s="3">
        <f t="shared" si="12"/>
        <v>1.1017092045465575</v>
      </c>
      <c r="J69" s="3">
        <f t="shared" si="24"/>
        <v>-0.10405588153920624</v>
      </c>
      <c r="K69" s="3">
        <f t="shared" si="25"/>
        <v>-5.961962845709774</v>
      </c>
      <c r="L69" s="3">
        <f t="shared" si="13"/>
        <v>-0.051995228084020476</v>
      </c>
      <c r="M69" s="3">
        <f t="shared" si="26"/>
        <v>-2.9791071240344627</v>
      </c>
      <c r="N69" s="3">
        <f t="shared" si="14"/>
        <v>-2.087049135909408</v>
      </c>
      <c r="O69" s="3">
        <f t="shared" si="15"/>
        <v>6.251159622282283</v>
      </c>
      <c r="P69" s="2">
        <f t="shared" si="16"/>
        <v>0.2604649842617618</v>
      </c>
      <c r="Q69" s="3">
        <f t="shared" si="17"/>
        <v>17.692721327588977</v>
      </c>
      <c r="R69" s="2">
        <f t="shared" si="18"/>
        <v>0.23719672198287403</v>
      </c>
      <c r="S69" s="3">
        <f t="shared" si="19"/>
        <v>1.3476899312896682</v>
      </c>
      <c r="T69" s="3">
        <f t="shared" si="27"/>
        <v>77.2169451551739</v>
      </c>
      <c r="U69" s="3">
        <f t="shared" si="20"/>
        <v>-0.48008799520806883</v>
      </c>
      <c r="V69" s="3">
        <f t="shared" si="28"/>
        <v>-27.507015920319237</v>
      </c>
    </row>
    <row r="70" spans="1:22" ht="13.5">
      <c r="A70" s="1">
        <v>39148</v>
      </c>
      <c r="B70" s="2">
        <f aca="true" t="shared" si="31" ref="B70:B133">B69</f>
        <v>0.16666666666666666</v>
      </c>
      <c r="C70" s="3">
        <f t="shared" si="29"/>
        <v>34.96666666666667</v>
      </c>
      <c r="D70" s="3">
        <f t="shared" si="21"/>
        <v>0.6102834617806839</v>
      </c>
      <c r="E70" s="3">
        <f t="shared" si="30"/>
        <v>138.4</v>
      </c>
      <c r="F70" s="4">
        <f t="shared" si="22"/>
        <v>2.4155356847601523</v>
      </c>
      <c r="G70" s="5">
        <f t="shared" si="23"/>
        <v>66</v>
      </c>
      <c r="H70" s="7">
        <f aca="true" t="shared" si="32" ref="H70:H133">B70*24</f>
        <v>4</v>
      </c>
      <c r="I70" s="3">
        <f aca="true" t="shared" si="33" ref="I70:I133">(G70-1)/365*2*PI()</f>
        <v>1.1189234108675974</v>
      </c>
      <c r="J70" s="3">
        <f t="shared" si="24"/>
        <v>-0.09728634354288226</v>
      </c>
      <c r="K70" s="3">
        <f t="shared" si="25"/>
        <v>-5.574096889266962</v>
      </c>
      <c r="L70" s="3">
        <f aca="true" t="shared" si="34" ref="L70:L133">0.000075+0.001868*COS(I70)-0.032077*SIN(I70)-0.014615*COS(2*I70)-0.040849*SIN(2*I70)</f>
        <v>-0.05101792327597002</v>
      </c>
      <c r="M70" s="3">
        <f t="shared" si="26"/>
        <v>-2.9231116832353288</v>
      </c>
      <c r="N70" s="3">
        <f aca="true" t="shared" si="35" ref="N70:N133">(H70-12)/12*PI()+(E70-135)/180*PI()+L70</f>
        <v>-2.086071831101358</v>
      </c>
      <c r="O70" s="3">
        <f aca="true" t="shared" si="36" ref="O70:O133">(-ACOS(-TAN($J70)*TAN($D70))-$L70-($E70-135)/180*PI())/PI()*12+12</f>
        <v>6.229112867059735</v>
      </c>
      <c r="P70" s="2">
        <f aca="true" t="shared" si="37" ref="P70:P133">O70/24</f>
        <v>0.25954636946082227</v>
      </c>
      <c r="Q70" s="3">
        <f aca="true" t="shared" si="38" ref="Q70:Q133">(ACOS(-TAN($J70)*TAN($D70))-$L70-($E70-135)/180*PI())/PI()*12+12</f>
        <v>17.707302024038306</v>
      </c>
      <c r="R70" s="2">
        <f aca="true" t="shared" si="39" ref="R70:R133">(Q70-12)/24</f>
        <v>0.23780425100159608</v>
      </c>
      <c r="S70" s="3">
        <f aca="true" t="shared" si="40" ref="S70:S133">ATAN(COS(D70)*COS(J70)*SIN(N70)/(SIN(D70)*SIN(U70)-SIN(J70)))</f>
        <v>1.3422237135620185</v>
      </c>
      <c r="T70" s="3">
        <f t="shared" si="27"/>
        <v>76.90375394947998</v>
      </c>
      <c r="U70" s="3">
        <f aca="true" t="shared" si="41" ref="U70:U133">ASIN(SIN(D70)*SIN(J70)+COS(D70)*COS(J70)*COS(N70))</f>
        <v>-0.4752705812132849</v>
      </c>
      <c r="V70" s="3">
        <f t="shared" si="28"/>
        <v>-27.230998430250857</v>
      </c>
    </row>
    <row r="71" spans="1:22" ht="13.5">
      <c r="A71" s="1">
        <v>39149</v>
      </c>
      <c r="B71" s="2">
        <f t="shared" si="31"/>
        <v>0.16666666666666666</v>
      </c>
      <c r="C71" s="3">
        <f t="shared" si="29"/>
        <v>34.96666666666667</v>
      </c>
      <c r="D71" s="3">
        <f t="shared" si="21"/>
        <v>0.6102834617806839</v>
      </c>
      <c r="E71" s="3">
        <f t="shared" si="30"/>
        <v>138.4</v>
      </c>
      <c r="F71" s="4">
        <f t="shared" si="22"/>
        <v>2.4155356847601523</v>
      </c>
      <c r="G71" s="5">
        <f t="shared" si="23"/>
        <v>67</v>
      </c>
      <c r="H71" s="7">
        <f t="shared" si="32"/>
        <v>4</v>
      </c>
      <c r="I71" s="3">
        <f t="shared" si="33"/>
        <v>1.1361376171886375</v>
      </c>
      <c r="J71" s="3">
        <f t="shared" si="24"/>
        <v>-0.0904957729721228</v>
      </c>
      <c r="K71" s="3">
        <f t="shared" si="25"/>
        <v>-5.185025855076703</v>
      </c>
      <c r="L71" s="3">
        <f t="shared" si="34"/>
        <v>-0.05000498891565407</v>
      </c>
      <c r="M71" s="3">
        <f t="shared" si="26"/>
        <v>-2.865074819465441</v>
      </c>
      <c r="N71" s="3">
        <f t="shared" si="35"/>
        <v>-2.085058896741042</v>
      </c>
      <c r="O71" s="3">
        <f t="shared" si="36"/>
        <v>6.206903432078905</v>
      </c>
      <c r="P71" s="2">
        <f t="shared" si="37"/>
        <v>0.258620976336621</v>
      </c>
      <c r="Q71" s="3">
        <f t="shared" si="38"/>
        <v>17.72177321051649</v>
      </c>
      <c r="R71" s="2">
        <f t="shared" si="39"/>
        <v>0.23840721710485369</v>
      </c>
      <c r="S71" s="3">
        <f t="shared" si="40"/>
        <v>1.3367904880294843</v>
      </c>
      <c r="T71" s="3">
        <f t="shared" si="27"/>
        <v>76.59245305732306</v>
      </c>
      <c r="U71" s="3">
        <f t="shared" si="41"/>
        <v>-0.47039908731935215</v>
      </c>
      <c r="V71" s="3">
        <f t="shared" si="28"/>
        <v>-26.951882390204762</v>
      </c>
    </row>
    <row r="72" spans="1:22" ht="13.5">
      <c r="A72" s="1">
        <v>39150</v>
      </c>
      <c r="B72" s="2">
        <f t="shared" si="31"/>
        <v>0.16666666666666666</v>
      </c>
      <c r="C72" s="3">
        <f t="shared" si="29"/>
        <v>34.96666666666667</v>
      </c>
      <c r="D72" s="3">
        <f t="shared" si="21"/>
        <v>0.6102834617806839</v>
      </c>
      <c r="E72" s="3">
        <f t="shared" si="30"/>
        <v>138.4</v>
      </c>
      <c r="F72" s="4">
        <f t="shared" si="22"/>
        <v>2.4155356847601523</v>
      </c>
      <c r="G72" s="5">
        <f t="shared" si="23"/>
        <v>68</v>
      </c>
      <c r="H72" s="7">
        <f t="shared" si="32"/>
        <v>4</v>
      </c>
      <c r="I72" s="3">
        <f t="shared" si="33"/>
        <v>1.1533518235096774</v>
      </c>
      <c r="J72" s="3">
        <f t="shared" si="24"/>
        <v>-0.08368607005546175</v>
      </c>
      <c r="K72" s="3">
        <f t="shared" si="25"/>
        <v>-4.794858618214097</v>
      </c>
      <c r="L72" s="3">
        <f t="shared" si="34"/>
        <v>-0.04895786185774931</v>
      </c>
      <c r="M72" s="3">
        <f t="shared" si="26"/>
        <v>-2.8050788584335473</v>
      </c>
      <c r="N72" s="3">
        <f t="shared" si="35"/>
        <v>-2.084011769683137</v>
      </c>
      <c r="O72" s="3">
        <f t="shared" si="36"/>
        <v>6.184540011090197</v>
      </c>
      <c r="P72" s="2">
        <f t="shared" si="37"/>
        <v>0.2576891671287582</v>
      </c>
      <c r="Q72" s="3">
        <f t="shared" si="38"/>
        <v>17.736137170034276</v>
      </c>
      <c r="R72" s="2">
        <f t="shared" si="39"/>
        <v>0.23900571541809482</v>
      </c>
      <c r="S72" s="3">
        <f t="shared" si="40"/>
        <v>1.33139089254252</v>
      </c>
      <c r="T72" s="3">
        <f t="shared" si="27"/>
        <v>76.28307902484211</v>
      </c>
      <c r="U72" s="3">
        <f t="shared" si="41"/>
        <v>-0.46547605977347417</v>
      </c>
      <c r="V72" s="3">
        <f t="shared" si="28"/>
        <v>-26.6698136893993</v>
      </c>
    </row>
    <row r="73" spans="1:22" ht="13.5">
      <c r="A73" s="1">
        <v>39151</v>
      </c>
      <c r="B73" s="2">
        <f t="shared" si="31"/>
        <v>0.16666666666666666</v>
      </c>
      <c r="C73" s="3">
        <f t="shared" si="29"/>
        <v>34.96666666666667</v>
      </c>
      <c r="D73" s="3">
        <f t="shared" si="21"/>
        <v>0.6102834617806839</v>
      </c>
      <c r="E73" s="3">
        <f t="shared" si="30"/>
        <v>138.4</v>
      </c>
      <c r="F73" s="4">
        <f t="shared" si="22"/>
        <v>2.4155356847601523</v>
      </c>
      <c r="G73" s="5">
        <f t="shared" si="23"/>
        <v>69</v>
      </c>
      <c r="H73" s="7">
        <f t="shared" si="32"/>
        <v>4</v>
      </c>
      <c r="I73" s="3">
        <f t="shared" si="33"/>
        <v>1.1705660298307174</v>
      </c>
      <c r="J73" s="3">
        <f t="shared" si="24"/>
        <v>-0.07685912139190952</v>
      </c>
      <c r="K73" s="3">
        <f t="shared" si="25"/>
        <v>-4.403703272840077</v>
      </c>
      <c r="L73" s="3">
        <f t="shared" si="34"/>
        <v>-0.047878012026014063</v>
      </c>
      <c r="M73" s="3">
        <f t="shared" si="26"/>
        <v>-2.743208020567206</v>
      </c>
      <c r="N73" s="3">
        <f t="shared" si="35"/>
        <v>-2.082931919851402</v>
      </c>
      <c r="O73" s="3">
        <f t="shared" si="36"/>
        <v>6.16203133460312</v>
      </c>
      <c r="P73" s="2">
        <f t="shared" si="37"/>
        <v>0.2567513056084633</v>
      </c>
      <c r="Q73" s="3">
        <f t="shared" si="38"/>
        <v>17.750396401472507</v>
      </c>
      <c r="R73" s="2">
        <f t="shared" si="39"/>
        <v>0.23959985006135445</v>
      </c>
      <c r="S73" s="3">
        <f t="shared" si="40"/>
        <v>1.3260254768968338</v>
      </c>
      <c r="T73" s="3">
        <f t="shared" si="27"/>
        <v>75.97566335301083</v>
      </c>
      <c r="U73" s="3">
        <f t="shared" si="41"/>
        <v>-0.4605040771117956</v>
      </c>
      <c r="V73" s="3">
        <f t="shared" si="28"/>
        <v>-26.3849400670729</v>
      </c>
    </row>
    <row r="74" spans="1:22" ht="13.5">
      <c r="A74" s="1">
        <v>39152</v>
      </c>
      <c r="B74" s="2">
        <f t="shared" si="31"/>
        <v>0.16666666666666666</v>
      </c>
      <c r="C74" s="3">
        <f t="shared" si="29"/>
        <v>34.96666666666667</v>
      </c>
      <c r="D74" s="3">
        <f t="shared" si="21"/>
        <v>0.6102834617806839</v>
      </c>
      <c r="E74" s="3">
        <f t="shared" si="30"/>
        <v>138.4</v>
      </c>
      <c r="F74" s="4">
        <f t="shared" si="22"/>
        <v>2.4155356847601523</v>
      </c>
      <c r="G74" s="5">
        <f t="shared" si="23"/>
        <v>70</v>
      </c>
      <c r="H74" s="7">
        <f t="shared" si="32"/>
        <v>4</v>
      </c>
      <c r="I74" s="3">
        <f t="shared" si="33"/>
        <v>1.1877802361517573</v>
      </c>
      <c r="J74" s="3">
        <f t="shared" si="24"/>
        <v>-0.070016799945391</v>
      </c>
      <c r="K74" s="3">
        <f t="shared" si="25"/>
        <v>-4.011667131882718</v>
      </c>
      <c r="L74" s="3">
        <f t="shared" si="34"/>
        <v>-0.04676694060331778</v>
      </c>
      <c r="M74" s="3">
        <f t="shared" si="26"/>
        <v>-2.679548317309113</v>
      </c>
      <c r="N74" s="3">
        <f t="shared" si="35"/>
        <v>-2.0818208484287055</v>
      </c>
      <c r="O74" s="3">
        <f t="shared" si="36"/>
        <v>6.139386168040951</v>
      </c>
      <c r="P74" s="2">
        <f t="shared" si="37"/>
        <v>0.25580775700170627</v>
      </c>
      <c r="Q74" s="3">
        <f t="shared" si="38"/>
        <v>17.764553607600263</v>
      </c>
      <c r="R74" s="2">
        <f t="shared" si="39"/>
        <v>0.24018973365001095</v>
      </c>
      <c r="S74" s="3">
        <f t="shared" si="40"/>
        <v>1.3206947062400172</v>
      </c>
      <c r="T74" s="3">
        <f t="shared" si="27"/>
        <v>75.67023269282305</v>
      </c>
      <c r="U74" s="3">
        <f t="shared" si="41"/>
        <v>-0.4554857473467539</v>
      </c>
      <c r="V74" s="3">
        <f t="shared" si="28"/>
        <v>-26.097410951331135</v>
      </c>
    </row>
    <row r="75" spans="1:22" ht="13.5">
      <c r="A75" s="1">
        <v>39153</v>
      </c>
      <c r="B75" s="2">
        <f t="shared" si="31"/>
        <v>0.16666666666666666</v>
      </c>
      <c r="C75" s="3">
        <f t="shared" si="29"/>
        <v>34.96666666666667</v>
      </c>
      <c r="D75" s="3">
        <f t="shared" si="21"/>
        <v>0.6102834617806839</v>
      </c>
      <c r="E75" s="3">
        <f t="shared" si="30"/>
        <v>138.4</v>
      </c>
      <c r="F75" s="4">
        <f t="shared" si="22"/>
        <v>2.4155356847601523</v>
      </c>
      <c r="G75" s="5">
        <f t="shared" si="23"/>
        <v>71</v>
      </c>
      <c r="H75" s="7">
        <f t="shared" si="32"/>
        <v>4</v>
      </c>
      <c r="I75" s="3">
        <f t="shared" si="33"/>
        <v>1.2049944424727972</v>
      </c>
      <c r="J75" s="3">
        <f t="shared" si="24"/>
        <v>-0.06316096508507656</v>
      </c>
      <c r="K75" s="3">
        <f t="shared" si="25"/>
        <v>-3.6188567293480376</v>
      </c>
      <c r="L75" s="3">
        <f t="shared" si="34"/>
        <v>-0.045626178186851406</v>
      </c>
      <c r="M75" s="3">
        <f t="shared" si="26"/>
        <v>-2.614187445418444</v>
      </c>
      <c r="N75" s="3">
        <f t="shared" si="35"/>
        <v>-2.080680086012239</v>
      </c>
      <c r="O75" s="3">
        <f t="shared" si="36"/>
        <v>6.116613309832516</v>
      </c>
      <c r="P75" s="2">
        <f t="shared" si="37"/>
        <v>0.2548588879096882</v>
      </c>
      <c r="Q75" s="3">
        <f t="shared" si="38"/>
        <v>17.778611682889945</v>
      </c>
      <c r="R75" s="2">
        <f t="shared" si="39"/>
        <v>0.24077548678708105</v>
      </c>
      <c r="S75" s="3">
        <f t="shared" si="40"/>
        <v>1.315398964629339</v>
      </c>
      <c r="T75" s="3">
        <f t="shared" si="27"/>
        <v>75.36680904913938</v>
      </c>
      <c r="U75" s="3">
        <f t="shared" si="41"/>
        <v>-0.45042370517462876</v>
      </c>
      <c r="V75" s="3">
        <f t="shared" si="28"/>
        <v>-25.807377299151128</v>
      </c>
    </row>
    <row r="76" spans="1:22" ht="13.5">
      <c r="A76" s="1">
        <v>39154</v>
      </c>
      <c r="B76" s="2">
        <f t="shared" si="31"/>
        <v>0.16666666666666666</v>
      </c>
      <c r="C76" s="3">
        <f t="shared" si="29"/>
        <v>34.96666666666667</v>
      </c>
      <c r="D76" s="3">
        <f t="shared" si="21"/>
        <v>0.6102834617806839</v>
      </c>
      <c r="E76" s="3">
        <f t="shared" si="30"/>
        <v>138.4</v>
      </c>
      <c r="F76" s="4">
        <f t="shared" si="22"/>
        <v>2.4155356847601523</v>
      </c>
      <c r="G76" s="5">
        <f t="shared" si="23"/>
        <v>72</v>
      </c>
      <c r="H76" s="7">
        <f t="shared" si="32"/>
        <v>4</v>
      </c>
      <c r="I76" s="3">
        <f t="shared" si="33"/>
        <v>1.2222086487938373</v>
      </c>
      <c r="J76" s="3">
        <f t="shared" si="24"/>
        <v>-0.05629346266977787</v>
      </c>
      <c r="K76" s="3">
        <f t="shared" si="25"/>
        <v>-3.2253778251555234</v>
      </c>
      <c r="L76" s="3">
        <f t="shared" si="34"/>
        <v>-0.0444572829107252</v>
      </c>
      <c r="M76" s="3">
        <f t="shared" si="26"/>
        <v>-2.5472146794036337</v>
      </c>
      <c r="N76" s="3">
        <f t="shared" si="35"/>
        <v>-2.079511190736113</v>
      </c>
      <c r="O76" s="3">
        <f t="shared" si="36"/>
        <v>6.093721589440101</v>
      </c>
      <c r="P76" s="2">
        <f t="shared" si="37"/>
        <v>0.25390506622667086</v>
      </c>
      <c r="Q76" s="3">
        <f t="shared" si="38"/>
        <v>17.79257370114705</v>
      </c>
      <c r="R76" s="2">
        <f t="shared" si="39"/>
        <v>0.2413572375477937</v>
      </c>
      <c r="S76" s="3">
        <f t="shared" si="40"/>
        <v>1.3101385587230605</v>
      </c>
      <c r="T76" s="3">
        <f t="shared" si="27"/>
        <v>75.06540999218393</v>
      </c>
      <c r="U76" s="3">
        <f t="shared" si="41"/>
        <v>-0.44532060920818456</v>
      </c>
      <c r="V76" s="3">
        <f t="shared" si="28"/>
        <v>-25.51499143782364</v>
      </c>
    </row>
    <row r="77" spans="1:22" ht="13.5">
      <c r="A77" s="1">
        <v>39155</v>
      </c>
      <c r="B77" s="2">
        <f t="shared" si="31"/>
        <v>0.16666666666666666</v>
      </c>
      <c r="C77" s="3">
        <f t="shared" si="29"/>
        <v>34.96666666666667</v>
      </c>
      <c r="D77" s="3">
        <f t="shared" si="21"/>
        <v>0.6102834617806839</v>
      </c>
      <c r="E77" s="3">
        <f t="shared" si="30"/>
        <v>138.4</v>
      </c>
      <c r="F77" s="4">
        <f t="shared" si="22"/>
        <v>2.4155356847601523</v>
      </c>
      <c r="G77" s="5">
        <f t="shared" si="23"/>
        <v>73</v>
      </c>
      <c r="H77" s="7">
        <f t="shared" si="32"/>
        <v>4</v>
      </c>
      <c r="I77" s="3">
        <f t="shared" si="33"/>
        <v>1.2394228551148772</v>
      </c>
      <c r="J77" s="3">
        <f t="shared" si="24"/>
        <v>-0.04941612517446712</v>
      </c>
      <c r="K77" s="3">
        <f t="shared" si="25"/>
        <v>-2.8313354123871446</v>
      </c>
      <c r="L77" s="3">
        <f t="shared" si="34"/>
        <v>-0.04326183853819733</v>
      </c>
      <c r="M77" s="3">
        <f t="shared" si="26"/>
        <v>-2.478720762215122</v>
      </c>
      <c r="N77" s="3">
        <f t="shared" si="35"/>
        <v>-2.078315746363585</v>
      </c>
      <c r="O77" s="3">
        <f t="shared" si="36"/>
        <v>6.070719865323252</v>
      </c>
      <c r="P77" s="2">
        <f t="shared" si="37"/>
        <v>0.25294666105513547</v>
      </c>
      <c r="Q77" s="3">
        <f t="shared" si="38"/>
        <v>17.806442902972098</v>
      </c>
      <c r="R77" s="2">
        <f t="shared" si="39"/>
        <v>0.24193512095717074</v>
      </c>
      <c r="S77" s="3">
        <f t="shared" si="40"/>
        <v>1.3049137215879076</v>
      </c>
      <c r="T77" s="3">
        <f t="shared" si="27"/>
        <v>74.76604887569646</v>
      </c>
      <c r="U77" s="3">
        <f t="shared" si="41"/>
        <v>-0.4401791392388888</v>
      </c>
      <c r="V77" s="3">
        <f t="shared" si="28"/>
        <v>-25.220406908089736</v>
      </c>
    </row>
    <row r="78" spans="1:22" ht="13.5">
      <c r="A78" s="1">
        <v>39156</v>
      </c>
      <c r="B78" s="2">
        <f t="shared" si="31"/>
        <v>0.16666666666666666</v>
      </c>
      <c r="C78" s="3">
        <f t="shared" si="29"/>
        <v>34.96666666666667</v>
      </c>
      <c r="D78" s="3">
        <f t="shared" si="21"/>
        <v>0.6102834617806839</v>
      </c>
      <c r="E78" s="3">
        <f t="shared" si="30"/>
        <v>138.4</v>
      </c>
      <c r="F78" s="4">
        <f t="shared" si="22"/>
        <v>2.4155356847601523</v>
      </c>
      <c r="G78" s="5">
        <f t="shared" si="23"/>
        <v>74</v>
      </c>
      <c r="H78" s="7">
        <f t="shared" si="32"/>
        <v>4</v>
      </c>
      <c r="I78" s="3">
        <f t="shared" si="33"/>
        <v>1.2566370614359172</v>
      </c>
      <c r="J78" s="3">
        <f t="shared" si="24"/>
        <v>-0.04253077185687384</v>
      </c>
      <c r="K78" s="3">
        <f t="shared" si="25"/>
        <v>-2.43683372683265</v>
      </c>
      <c r="L78" s="3">
        <f t="shared" si="34"/>
        <v>-0.04204145252581262</v>
      </c>
      <c r="M78" s="3">
        <f t="shared" si="26"/>
        <v>-2.408797794328678</v>
      </c>
      <c r="N78" s="3">
        <f t="shared" si="35"/>
        <v>-2.0770953603512003</v>
      </c>
      <c r="O78" s="3">
        <f t="shared" si="36"/>
        <v>6.047617022838889</v>
      </c>
      <c r="P78" s="2">
        <f t="shared" si="37"/>
        <v>0.25198404261828705</v>
      </c>
      <c r="Q78" s="3">
        <f t="shared" si="38"/>
        <v>17.8202226830716</v>
      </c>
      <c r="R78" s="2">
        <f t="shared" si="39"/>
        <v>0.24250927846131662</v>
      </c>
      <c r="S78" s="3">
        <f t="shared" si="40"/>
        <v>1.299724616605729</v>
      </c>
      <c r="T78" s="3">
        <f t="shared" si="27"/>
        <v>74.46873506076732</v>
      </c>
      <c r="U78" s="3">
        <f t="shared" si="41"/>
        <v>-0.4350019935327488</v>
      </c>
      <c r="V78" s="3">
        <f t="shared" si="28"/>
        <v>-24.923778309203637</v>
      </c>
    </row>
    <row r="79" spans="1:22" ht="13.5">
      <c r="A79" s="1">
        <v>39157</v>
      </c>
      <c r="B79" s="2">
        <f t="shared" si="31"/>
        <v>0.16666666666666666</v>
      </c>
      <c r="C79" s="3">
        <f t="shared" si="29"/>
        <v>34.96666666666667</v>
      </c>
      <c r="D79" s="3">
        <f t="shared" si="21"/>
        <v>0.6102834617806839</v>
      </c>
      <c r="E79" s="3">
        <f t="shared" si="30"/>
        <v>138.4</v>
      </c>
      <c r="F79" s="4">
        <f t="shared" si="22"/>
        <v>2.4155356847601523</v>
      </c>
      <c r="G79" s="5">
        <f t="shared" si="23"/>
        <v>75</v>
      </c>
      <c r="H79" s="7">
        <f t="shared" si="32"/>
        <v>4</v>
      </c>
      <c r="I79" s="3">
        <f t="shared" si="33"/>
        <v>1.2738512677569571</v>
      </c>
      <c r="J79" s="3">
        <f t="shared" si="24"/>
        <v>-0.03563920896201883</v>
      </c>
      <c r="K79" s="3">
        <f t="shared" si="25"/>
        <v>-2.041976258708498</v>
      </c>
      <c r="L79" s="3">
        <f t="shared" si="34"/>
        <v>-0.04079775406176342</v>
      </c>
      <c r="M79" s="3">
        <f t="shared" si="26"/>
        <v>-2.337539121351756</v>
      </c>
      <c r="N79" s="3">
        <f t="shared" si="35"/>
        <v>-2.075851661887151</v>
      </c>
      <c r="O79" s="3">
        <f t="shared" si="36"/>
        <v>6.024421972078855</v>
      </c>
      <c r="P79" s="2">
        <f t="shared" si="37"/>
        <v>0.2510175821699523</v>
      </c>
      <c r="Q79" s="3">
        <f t="shared" si="38"/>
        <v>17.833916577434714</v>
      </c>
      <c r="R79" s="2">
        <f t="shared" si="39"/>
        <v>0.24307985739311308</v>
      </c>
      <c r="S79" s="3">
        <f t="shared" si="40"/>
        <v>1.2945713414628175</v>
      </c>
      <c r="T79" s="3">
        <f t="shared" si="27"/>
        <v>74.1734741444088</v>
      </c>
      <c r="U79" s="3">
        <f t="shared" si="41"/>
        <v>-0.42979188616341646</v>
      </c>
      <c r="V79" s="3">
        <f t="shared" si="28"/>
        <v>-24.62526114613089</v>
      </c>
    </row>
    <row r="80" spans="1:22" ht="13.5">
      <c r="A80" s="1">
        <v>39158</v>
      </c>
      <c r="B80" s="2">
        <f t="shared" si="31"/>
        <v>0.16666666666666666</v>
      </c>
      <c r="C80" s="3">
        <f t="shared" si="29"/>
        <v>34.96666666666667</v>
      </c>
      <c r="D80" s="3">
        <f t="shared" si="21"/>
        <v>0.6102834617806839</v>
      </c>
      <c r="E80" s="3">
        <f t="shared" si="30"/>
        <v>138.4</v>
      </c>
      <c r="F80" s="4">
        <f t="shared" si="22"/>
        <v>2.4155356847601523</v>
      </c>
      <c r="G80" s="5">
        <f t="shared" si="23"/>
        <v>76</v>
      </c>
      <c r="H80" s="7">
        <f t="shared" si="32"/>
        <v>4</v>
      </c>
      <c r="I80" s="3">
        <f t="shared" si="33"/>
        <v>1.291065474077997</v>
      </c>
      <c r="J80" s="3">
        <f t="shared" si="24"/>
        <v>-0.02874322996244915</v>
      </c>
      <c r="K80" s="3">
        <f t="shared" si="25"/>
        <v>-1.646865766422308</v>
      </c>
      <c r="L80" s="3">
        <f t="shared" si="34"/>
        <v>-0.03953239208081383</v>
      </c>
      <c r="M80" s="3">
        <f t="shared" si="26"/>
        <v>-2.2650392202870306</v>
      </c>
      <c r="N80" s="3">
        <f t="shared" si="35"/>
        <v>-2.0745862999062017</v>
      </c>
      <c r="O80" s="3">
        <f t="shared" si="36"/>
        <v>6.001143645646538</v>
      </c>
      <c r="P80" s="2">
        <f t="shared" si="37"/>
        <v>0.25004765190193906</v>
      </c>
      <c r="Q80" s="3">
        <f t="shared" si="38"/>
        <v>17.847528250391733</v>
      </c>
      <c r="R80" s="2">
        <f t="shared" si="39"/>
        <v>0.24364701043298886</v>
      </c>
      <c r="S80" s="3">
        <f t="shared" si="40"/>
        <v>1.2894539322058627</v>
      </c>
      <c r="T80" s="3">
        <f t="shared" si="27"/>
        <v>73.88026819194411</v>
      </c>
      <c r="U80" s="3">
        <f t="shared" si="41"/>
        <v>-0.42455154438580267</v>
      </c>
      <c r="V80" s="3">
        <f t="shared" si="28"/>
        <v>-24.325011679067533</v>
      </c>
    </row>
    <row r="81" spans="1:22" ht="13.5">
      <c r="A81" s="1">
        <v>39159</v>
      </c>
      <c r="B81" s="2">
        <f t="shared" si="31"/>
        <v>0.16666666666666666</v>
      </c>
      <c r="C81" s="3">
        <f t="shared" si="29"/>
        <v>34.96666666666667</v>
      </c>
      <c r="D81" s="3">
        <f t="shared" si="21"/>
        <v>0.6102834617806839</v>
      </c>
      <c r="E81" s="3">
        <f t="shared" si="30"/>
        <v>138.4</v>
      </c>
      <c r="F81" s="4">
        <f t="shared" si="22"/>
        <v>2.4155356847601523</v>
      </c>
      <c r="G81" s="5">
        <f t="shared" si="23"/>
        <v>77</v>
      </c>
      <c r="H81" s="7">
        <f t="shared" si="32"/>
        <v>4</v>
      </c>
      <c r="I81" s="3">
        <f t="shared" si="33"/>
        <v>1.308279680399037</v>
      </c>
      <c r="J81" s="3">
        <f t="shared" si="24"/>
        <v>-0.021844615831858177</v>
      </c>
      <c r="K81" s="3">
        <f t="shared" si="25"/>
        <v>-1.2516042922501336</v>
      </c>
      <c r="L81" s="3">
        <f t="shared" si="34"/>
        <v>-0.038247033258156635</v>
      </c>
      <c r="M81" s="3">
        <f t="shared" si="26"/>
        <v>-2.191393584588869</v>
      </c>
      <c r="N81" s="3">
        <f t="shared" si="35"/>
        <v>-2.0733009410835446</v>
      </c>
      <c r="O81" s="3">
        <f t="shared" si="36"/>
        <v>5.977790996374804</v>
      </c>
      <c r="P81" s="2">
        <f t="shared" si="37"/>
        <v>0.24907462484895015</v>
      </c>
      <c r="Q81" s="3">
        <f t="shared" si="38"/>
        <v>17.861061481570378</v>
      </c>
      <c r="R81" s="2">
        <f t="shared" si="39"/>
        <v>0.2442108950654324</v>
      </c>
      <c r="S81" s="3">
        <f t="shared" si="40"/>
        <v>1.284372367349069</v>
      </c>
      <c r="T81" s="3">
        <f t="shared" si="27"/>
        <v>73.58911597232783</v>
      </c>
      <c r="U81" s="3">
        <f t="shared" si="41"/>
        <v>-0.41928370605306936</v>
      </c>
      <c r="V81" s="3">
        <f t="shared" si="28"/>
        <v>-24.02318677544468</v>
      </c>
    </row>
    <row r="82" spans="1:22" ht="13.5">
      <c r="A82" s="1">
        <v>39160</v>
      </c>
      <c r="B82" s="2">
        <f t="shared" si="31"/>
        <v>0.16666666666666666</v>
      </c>
      <c r="C82" s="3">
        <f t="shared" si="29"/>
        <v>34.96666666666667</v>
      </c>
      <c r="D82" s="3">
        <f t="shared" si="21"/>
        <v>0.6102834617806839</v>
      </c>
      <c r="E82" s="3">
        <f t="shared" si="30"/>
        <v>138.4</v>
      </c>
      <c r="F82" s="4">
        <f t="shared" si="22"/>
        <v>2.4155356847601523</v>
      </c>
      <c r="G82" s="5">
        <f t="shared" si="23"/>
        <v>78</v>
      </c>
      <c r="H82" s="7">
        <f t="shared" si="32"/>
        <v>4</v>
      </c>
      <c r="I82" s="3">
        <f t="shared" si="33"/>
        <v>1.325493886720077</v>
      </c>
      <c r="J82" s="3">
        <f t="shared" si="24"/>
        <v>-0.014945135349693012</v>
      </c>
      <c r="K82" s="3">
        <f t="shared" si="25"/>
        <v>-0.8562931797891833</v>
      </c>
      <c r="L82" s="3">
        <f t="shared" si="34"/>
        <v>-0.03694335998459547</v>
      </c>
      <c r="M82" s="3">
        <f t="shared" si="26"/>
        <v>-2.1166986081498105</v>
      </c>
      <c r="N82" s="3">
        <f t="shared" si="35"/>
        <v>-2.071997267809983</v>
      </c>
      <c r="O82" s="3">
        <f t="shared" si="36"/>
        <v>5.954372994987901</v>
      </c>
      <c r="P82" s="2">
        <f t="shared" si="37"/>
        <v>0.24809887479116255</v>
      </c>
      <c r="Q82" s="3">
        <f t="shared" si="38"/>
        <v>17.874520152765406</v>
      </c>
      <c r="R82" s="2">
        <f t="shared" si="39"/>
        <v>0.24477167303189193</v>
      </c>
      <c r="S82" s="3">
        <f t="shared" si="40"/>
        <v>1.2793265720175386</v>
      </c>
      <c r="T82" s="3">
        <f t="shared" si="27"/>
        <v>73.30001319554432</v>
      </c>
      <c r="U82" s="3">
        <f t="shared" si="41"/>
        <v>-0.41399111707951236</v>
      </c>
      <c r="V82" s="3">
        <f t="shared" si="28"/>
        <v>-23.719943764562387</v>
      </c>
    </row>
    <row r="83" spans="1:22" ht="13.5">
      <c r="A83" s="1">
        <v>39161</v>
      </c>
      <c r="B83" s="2">
        <f t="shared" si="31"/>
        <v>0.16666666666666666</v>
      </c>
      <c r="C83" s="3">
        <f t="shared" si="29"/>
        <v>34.96666666666667</v>
      </c>
      <c r="D83" s="3">
        <f t="shared" si="21"/>
        <v>0.6102834617806839</v>
      </c>
      <c r="E83" s="3">
        <f t="shared" si="30"/>
        <v>138.4</v>
      </c>
      <c r="F83" s="4">
        <f t="shared" si="22"/>
        <v>2.4155356847601523</v>
      </c>
      <c r="G83" s="5">
        <f t="shared" si="23"/>
        <v>79</v>
      </c>
      <c r="H83" s="7">
        <f t="shared" si="32"/>
        <v>4</v>
      </c>
      <c r="I83" s="3">
        <f t="shared" si="33"/>
        <v>1.342708093041117</v>
      </c>
      <c r="J83" s="3">
        <f t="shared" si="24"/>
        <v>-0.008046545434282536</v>
      </c>
      <c r="K83" s="3">
        <f t="shared" si="25"/>
        <v>-0.4610330930446514</v>
      </c>
      <c r="L83" s="3">
        <f t="shared" si="34"/>
        <v>-0.0356230683254668</v>
      </c>
      <c r="M83" s="3">
        <f t="shared" si="26"/>
        <v>-2.0410514683554126</v>
      </c>
      <c r="N83" s="3">
        <f t="shared" si="35"/>
        <v>-2.0706769761508546</v>
      </c>
      <c r="O83" s="3">
        <f t="shared" si="36"/>
        <v>5.93089862771046</v>
      </c>
      <c r="P83" s="2">
        <f t="shared" si="37"/>
        <v>0.24712077615460248</v>
      </c>
      <c r="Q83" s="3">
        <f t="shared" si="38"/>
        <v>17.887908234736926</v>
      </c>
      <c r="R83" s="2">
        <f t="shared" si="39"/>
        <v>0.24532950978070525</v>
      </c>
      <c r="S83" s="3">
        <f t="shared" si="40"/>
        <v>1.2743164221126582</v>
      </c>
      <c r="T83" s="3">
        <f t="shared" si="27"/>
        <v>73.01295275126681</v>
      </c>
      <c r="U83" s="3">
        <f t="shared" si="41"/>
        <v>-0.4086765289514998</v>
      </c>
      <c r="V83" s="3">
        <f t="shared" si="28"/>
        <v>-23.415440294976936</v>
      </c>
    </row>
    <row r="84" spans="1:22" ht="13.5">
      <c r="A84" s="1">
        <v>39162</v>
      </c>
      <c r="B84" s="2">
        <f t="shared" si="31"/>
        <v>0.16666666666666666</v>
      </c>
      <c r="C84" s="3">
        <f t="shared" si="29"/>
        <v>34.96666666666667</v>
      </c>
      <c r="D84" s="3">
        <f t="shared" si="21"/>
        <v>0.6102834617806839</v>
      </c>
      <c r="E84" s="3">
        <f t="shared" si="30"/>
        <v>138.4</v>
      </c>
      <c r="F84" s="4">
        <f t="shared" si="22"/>
        <v>2.4155356847601523</v>
      </c>
      <c r="G84" s="5">
        <f t="shared" si="23"/>
        <v>80</v>
      </c>
      <c r="H84" s="7">
        <f t="shared" si="32"/>
        <v>4</v>
      </c>
      <c r="I84" s="3">
        <f t="shared" si="33"/>
        <v>1.359922299362157</v>
      </c>
      <c r="J84" s="3">
        <f t="shared" si="24"/>
        <v>-0.0011505915019577827</v>
      </c>
      <c r="K84" s="3">
        <f t="shared" si="25"/>
        <v>-0.06592403700579935</v>
      </c>
      <c r="L84" s="3">
        <f t="shared" si="34"/>
        <v>-0.03428786596573514</v>
      </c>
      <c r="M84" s="3">
        <f t="shared" si="26"/>
        <v>-1.9645500083468799</v>
      </c>
      <c r="N84" s="3">
        <f t="shared" si="35"/>
        <v>-2.069341773791123</v>
      </c>
      <c r="O84" s="3">
        <f t="shared" si="36"/>
        <v>5.907376893827033</v>
      </c>
      <c r="P84" s="2">
        <f t="shared" si="37"/>
        <v>0.24614070390945972</v>
      </c>
      <c r="Q84" s="3">
        <f t="shared" si="38"/>
        <v>17.90122977395255</v>
      </c>
      <c r="R84" s="2">
        <f t="shared" si="39"/>
        <v>0.24588457391468962</v>
      </c>
      <c r="S84" s="3">
        <f t="shared" si="40"/>
        <v>1.2693417484858613</v>
      </c>
      <c r="T84" s="3">
        <f t="shared" si="27"/>
        <v>72.7279249479963</v>
      </c>
      <c r="U84" s="3">
        <f t="shared" si="41"/>
        <v>-0.40334269628831537</v>
      </c>
      <c r="V84" s="3">
        <f t="shared" si="28"/>
        <v>-23.109834194747446</v>
      </c>
    </row>
    <row r="85" spans="1:22" ht="13.5">
      <c r="A85" s="1">
        <v>39163</v>
      </c>
      <c r="B85" s="2">
        <f t="shared" si="31"/>
        <v>0.16666666666666666</v>
      </c>
      <c r="C85" s="3">
        <f t="shared" si="29"/>
        <v>34.96666666666667</v>
      </c>
      <c r="D85" s="3">
        <f t="shared" si="21"/>
        <v>0.6102834617806839</v>
      </c>
      <c r="E85" s="3">
        <f t="shared" si="30"/>
        <v>138.4</v>
      </c>
      <c r="F85" s="4">
        <f t="shared" si="22"/>
        <v>2.4155356847601523</v>
      </c>
      <c r="G85" s="5">
        <f t="shared" si="23"/>
        <v>81</v>
      </c>
      <c r="H85" s="7">
        <f t="shared" si="32"/>
        <v>4</v>
      </c>
      <c r="I85" s="3">
        <f t="shared" si="33"/>
        <v>1.377136505683197</v>
      </c>
      <c r="J85" s="3">
        <f t="shared" si="24"/>
        <v>0.005740992150424236</v>
      </c>
      <c r="K85" s="3">
        <f t="shared" si="25"/>
        <v>0.32893462043704336</v>
      </c>
      <c r="L85" s="3">
        <f t="shared" si="34"/>
        <v>-0.03293947014370956</v>
      </c>
      <c r="M85" s="3">
        <f t="shared" si="26"/>
        <v>-1.8872926186317407</v>
      </c>
      <c r="N85" s="3">
        <f t="shared" si="35"/>
        <v>-2.0679933779690973</v>
      </c>
      <c r="O85" s="3">
        <f t="shared" si="36"/>
        <v>5.883816803195987</v>
      </c>
      <c r="P85" s="2">
        <f t="shared" si="37"/>
        <v>0.24515903346649948</v>
      </c>
      <c r="Q85" s="3">
        <f t="shared" si="38"/>
        <v>17.914488879288243</v>
      </c>
      <c r="R85" s="2">
        <f t="shared" si="39"/>
        <v>0.2464370366370101</v>
      </c>
      <c r="S85" s="3">
        <f t="shared" si="40"/>
        <v>1.2644023411077885</v>
      </c>
      <c r="T85" s="3">
        <f t="shared" si="27"/>
        <v>72.44491775193696</v>
      </c>
      <c r="U85" s="3">
        <f t="shared" si="41"/>
        <v>-0.3979923744544663</v>
      </c>
      <c r="V85" s="3">
        <f t="shared" si="28"/>
        <v>-22.8032833346312</v>
      </c>
    </row>
    <row r="86" spans="1:22" ht="13.5">
      <c r="A86" s="1">
        <v>39164</v>
      </c>
      <c r="B86" s="2">
        <f t="shared" si="31"/>
        <v>0.16666666666666666</v>
      </c>
      <c r="C86" s="3">
        <f t="shared" si="29"/>
        <v>34.96666666666667</v>
      </c>
      <c r="D86" s="3">
        <f t="shared" si="21"/>
        <v>0.6102834617806839</v>
      </c>
      <c r="E86" s="3">
        <f t="shared" si="30"/>
        <v>138.4</v>
      </c>
      <c r="F86" s="4">
        <f t="shared" si="22"/>
        <v>2.4155356847601523</v>
      </c>
      <c r="G86" s="5">
        <f t="shared" si="23"/>
        <v>82</v>
      </c>
      <c r="H86" s="7">
        <f t="shared" si="32"/>
        <v>4</v>
      </c>
      <c r="I86" s="3">
        <f t="shared" si="33"/>
        <v>1.3943507120042369</v>
      </c>
      <c r="J86" s="3">
        <f t="shared" si="24"/>
        <v>0.01262648194218473</v>
      </c>
      <c r="K86" s="3">
        <f t="shared" si="25"/>
        <v>0.7234441253853316</v>
      </c>
      <c r="L86" s="3">
        <f t="shared" si="34"/>
        <v>-0.0315796055758437</v>
      </c>
      <c r="M86" s="3">
        <f t="shared" si="26"/>
        <v>-1.809378118183646</v>
      </c>
      <c r="N86" s="3">
        <f t="shared" si="35"/>
        <v>-2.0666335134012312</v>
      </c>
      <c r="O86" s="3">
        <f t="shared" si="36"/>
        <v>5.860227373721762</v>
      </c>
      <c r="P86" s="2">
        <f t="shared" si="37"/>
        <v>0.24417614057174009</v>
      </c>
      <c r="Q86" s="3">
        <f t="shared" si="38"/>
        <v>17.927689708702722</v>
      </c>
      <c r="R86" s="2">
        <f t="shared" si="39"/>
        <v>0.24698707119594676</v>
      </c>
      <c r="S86" s="3">
        <f t="shared" si="40"/>
        <v>1.2594979532205512</v>
      </c>
      <c r="T86" s="3">
        <f t="shared" si="27"/>
        <v>72.16391702490317</v>
      </c>
      <c r="U86" s="3">
        <f t="shared" si="41"/>
        <v>-0.39262831722472835</v>
      </c>
      <c r="V86" s="3">
        <f t="shared" si="28"/>
        <v>-22.495945494300578</v>
      </c>
    </row>
    <row r="87" spans="1:22" ht="13.5">
      <c r="A87" s="1">
        <v>39165</v>
      </c>
      <c r="B87" s="2">
        <f t="shared" si="31"/>
        <v>0.16666666666666666</v>
      </c>
      <c r="C87" s="3">
        <f t="shared" si="29"/>
        <v>34.96666666666667</v>
      </c>
      <c r="D87" s="3">
        <f t="shared" si="21"/>
        <v>0.6102834617806839</v>
      </c>
      <c r="E87" s="3">
        <f t="shared" si="30"/>
        <v>138.4</v>
      </c>
      <c r="F87" s="4">
        <f t="shared" si="22"/>
        <v>2.4155356847601523</v>
      </c>
      <c r="G87" s="5">
        <f t="shared" si="23"/>
        <v>83</v>
      </c>
      <c r="H87" s="7">
        <f t="shared" si="32"/>
        <v>4</v>
      </c>
      <c r="I87" s="3">
        <f t="shared" si="33"/>
        <v>1.411564918325277</v>
      </c>
      <c r="J87" s="3">
        <f t="shared" si="24"/>
        <v>0.019504164587433512</v>
      </c>
      <c r="K87" s="3">
        <f t="shared" si="25"/>
        <v>1.1175063137884587</v>
      </c>
      <c r="L87" s="3">
        <f t="shared" si="34"/>
        <v>-0.03021000237509005</v>
      </c>
      <c r="M87" s="3">
        <f t="shared" si="26"/>
        <v>-1.730905635172853</v>
      </c>
      <c r="N87" s="3">
        <f t="shared" si="35"/>
        <v>-2.065263910200478</v>
      </c>
      <c r="O87" s="3">
        <f t="shared" si="36"/>
        <v>5.836617628789721</v>
      </c>
      <c r="P87" s="2">
        <f t="shared" si="37"/>
        <v>0.24319240119957172</v>
      </c>
      <c r="Q87" s="3">
        <f t="shared" si="38"/>
        <v>17.94083645589999</v>
      </c>
      <c r="R87" s="2">
        <f t="shared" si="39"/>
        <v>0.24753485232916628</v>
      </c>
      <c r="S87" s="3">
        <f t="shared" si="40"/>
        <v>1.2546283054614609</v>
      </c>
      <c r="T87" s="3">
        <f t="shared" si="27"/>
        <v>71.88490676059196</v>
      </c>
      <c r="U87" s="3">
        <f t="shared" si="41"/>
        <v>-0.3872532745029653</v>
      </c>
      <c r="V87" s="3">
        <f t="shared" si="28"/>
        <v>-22.187978231641047</v>
      </c>
    </row>
    <row r="88" spans="1:22" ht="13.5">
      <c r="A88" s="1">
        <v>39166</v>
      </c>
      <c r="B88" s="2">
        <f t="shared" si="31"/>
        <v>0.16666666666666666</v>
      </c>
      <c r="C88" s="3">
        <f t="shared" si="29"/>
        <v>34.96666666666667</v>
      </c>
      <c r="D88" s="3">
        <f t="shared" si="21"/>
        <v>0.6102834617806839</v>
      </c>
      <c r="E88" s="3">
        <f t="shared" si="30"/>
        <v>138.4</v>
      </c>
      <c r="F88" s="4">
        <f t="shared" si="22"/>
        <v>2.4155356847601523</v>
      </c>
      <c r="G88" s="5">
        <f t="shared" si="23"/>
        <v>84</v>
      </c>
      <c r="H88" s="7">
        <f t="shared" si="32"/>
        <v>4</v>
      </c>
      <c r="I88" s="3">
        <f t="shared" si="33"/>
        <v>1.4287791246463168</v>
      </c>
      <c r="J88" s="3">
        <f t="shared" si="24"/>
        <v>0.026372336658291258</v>
      </c>
      <c r="K88" s="3">
        <f t="shared" si="25"/>
        <v>1.511023586418234</v>
      </c>
      <c r="L88" s="3">
        <f t="shared" si="34"/>
        <v>-0.02883239396528721</v>
      </c>
      <c r="M88" s="3">
        <f t="shared" si="26"/>
        <v>-1.6519744874694213</v>
      </c>
      <c r="N88" s="3">
        <f t="shared" si="35"/>
        <v>-2.063886301790675</v>
      </c>
      <c r="O88" s="3">
        <f t="shared" si="36"/>
        <v>5.8129965946679985</v>
      </c>
      <c r="P88" s="2">
        <f t="shared" si="37"/>
        <v>0.24220819144449993</v>
      </c>
      <c r="Q88" s="3">
        <f t="shared" si="38"/>
        <v>17.953933336994588</v>
      </c>
      <c r="R88" s="2">
        <f t="shared" si="39"/>
        <v>0.24808055570810783</v>
      </c>
      <c r="S88" s="3">
        <f t="shared" si="40"/>
        <v>1.2497930899472693</v>
      </c>
      <c r="T88" s="3">
        <f t="shared" si="27"/>
        <v>71.6078693185926</v>
      </c>
      <c r="U88" s="3">
        <f t="shared" si="41"/>
        <v>-0.38186999009551553</v>
      </c>
      <c r="V88" s="3">
        <f t="shared" si="28"/>
        <v>-21.879538755175588</v>
      </c>
    </row>
    <row r="89" spans="1:22" ht="13.5">
      <c r="A89" s="1">
        <v>39167</v>
      </c>
      <c r="B89" s="2">
        <f t="shared" si="31"/>
        <v>0.16666666666666666</v>
      </c>
      <c r="C89" s="3">
        <f t="shared" si="29"/>
        <v>34.96666666666667</v>
      </c>
      <c r="D89" s="3">
        <f t="shared" si="21"/>
        <v>0.6102834617806839</v>
      </c>
      <c r="E89" s="3">
        <f t="shared" si="30"/>
        <v>138.4</v>
      </c>
      <c r="F89" s="4">
        <f t="shared" si="22"/>
        <v>2.4155356847601523</v>
      </c>
      <c r="G89" s="5">
        <f t="shared" si="23"/>
        <v>85</v>
      </c>
      <c r="H89" s="7">
        <f t="shared" si="32"/>
        <v>4</v>
      </c>
      <c r="I89" s="3">
        <f t="shared" si="33"/>
        <v>1.4459933309673567</v>
      </c>
      <c r="J89" s="3">
        <f t="shared" si="24"/>
        <v>0.033229304135459624</v>
      </c>
      <c r="K89" s="3">
        <f t="shared" si="25"/>
        <v>1.9038988831184493</v>
      </c>
      <c r="L89" s="3">
        <f t="shared" si="34"/>
        <v>-0.02744851499406205</v>
      </c>
      <c r="M89" s="3">
        <f t="shared" si="26"/>
        <v>-1.5726840630613135</v>
      </c>
      <c r="N89" s="3">
        <f t="shared" si="35"/>
        <v>-2.06250242281945</v>
      </c>
      <c r="O89" s="3">
        <f t="shared" si="36"/>
        <v>5.789373297880799</v>
      </c>
      <c r="P89" s="2">
        <f t="shared" si="37"/>
        <v>0.24122388741169995</v>
      </c>
      <c r="Q89" s="3">
        <f t="shared" si="38"/>
        <v>17.966984577194044</v>
      </c>
      <c r="R89" s="2">
        <f t="shared" si="39"/>
        <v>0.24862435738308516</v>
      </c>
      <c r="S89" s="3">
        <f t="shared" si="40"/>
        <v>1.24499197430862</v>
      </c>
      <c r="T89" s="3">
        <f t="shared" si="27"/>
        <v>71.33278565554373</v>
      </c>
      <c r="U89" s="3">
        <f t="shared" si="41"/>
        <v>-0.37648119953975145</v>
      </c>
      <c r="V89" s="3">
        <f t="shared" si="28"/>
        <v>-21.57078379965035</v>
      </c>
    </row>
    <row r="90" spans="1:22" ht="13.5">
      <c r="A90" s="1">
        <v>39168</v>
      </c>
      <c r="B90" s="2">
        <f t="shared" si="31"/>
        <v>0.16666666666666666</v>
      </c>
      <c r="C90" s="3">
        <f t="shared" si="29"/>
        <v>34.96666666666667</v>
      </c>
      <c r="D90" s="3">
        <f t="shared" si="21"/>
        <v>0.6102834617806839</v>
      </c>
      <c r="E90" s="3">
        <f t="shared" si="30"/>
        <v>138.4</v>
      </c>
      <c r="F90" s="4">
        <f t="shared" si="22"/>
        <v>2.4155356847601523</v>
      </c>
      <c r="G90" s="5">
        <f t="shared" si="23"/>
        <v>86</v>
      </c>
      <c r="H90" s="7">
        <f t="shared" si="32"/>
        <v>4</v>
      </c>
      <c r="I90" s="3">
        <f t="shared" si="33"/>
        <v>1.4632075372883968</v>
      </c>
      <c r="J90" s="3">
        <f t="shared" si="24"/>
        <v>0.04007338194888849</v>
      </c>
      <c r="K90" s="3">
        <f t="shared" si="25"/>
        <v>2.2960356564870477</v>
      </c>
      <c r="L90" s="3">
        <f t="shared" si="34"/>
        <v>-0.02606009924673036</v>
      </c>
      <c r="M90" s="3">
        <f t="shared" si="26"/>
        <v>-1.4931337005297056</v>
      </c>
      <c r="N90" s="3">
        <f t="shared" si="35"/>
        <v>-2.061114007072118</v>
      </c>
      <c r="O90" s="3">
        <f t="shared" si="36"/>
        <v>5.765756762557631</v>
      </c>
      <c r="P90" s="2">
        <f t="shared" si="37"/>
        <v>0.24023986510656795</v>
      </c>
      <c r="Q90" s="3">
        <f t="shared" si="38"/>
        <v>17.979994397512996</v>
      </c>
      <c r="R90" s="2">
        <f t="shared" si="39"/>
        <v>0.2491664332297082</v>
      </c>
      <c r="S90" s="3">
        <f t="shared" si="40"/>
        <v>1.2402246056650759</v>
      </c>
      <c r="T90" s="3">
        <f t="shared" si="27"/>
        <v>71.05963555288565</v>
      </c>
      <c r="U90" s="3">
        <f t="shared" si="41"/>
        <v>-0.3710896279882123</v>
      </c>
      <c r="V90" s="3">
        <f t="shared" si="28"/>
        <v>-21.261869504804356</v>
      </c>
    </row>
    <row r="91" spans="1:22" ht="13.5">
      <c r="A91" s="1">
        <v>39169</v>
      </c>
      <c r="B91" s="2">
        <f t="shared" si="31"/>
        <v>0.16666666666666666</v>
      </c>
      <c r="C91" s="3">
        <f t="shared" si="29"/>
        <v>34.96666666666667</v>
      </c>
      <c r="D91" s="3">
        <f t="shared" si="21"/>
        <v>0.6102834617806839</v>
      </c>
      <c r="E91" s="3">
        <f t="shared" si="30"/>
        <v>138.4</v>
      </c>
      <c r="F91" s="4">
        <f t="shared" si="22"/>
        <v>2.4155356847601523</v>
      </c>
      <c r="G91" s="5">
        <f t="shared" si="23"/>
        <v>87</v>
      </c>
      <c r="H91" s="7">
        <f t="shared" si="32"/>
        <v>4</v>
      </c>
      <c r="I91" s="3">
        <f t="shared" si="33"/>
        <v>1.4804217436094367</v>
      </c>
      <c r="J91" s="3">
        <f t="shared" si="24"/>
        <v>0.04690289351130121</v>
      </c>
      <c r="K91" s="3">
        <f t="shared" si="25"/>
        <v>2.6873378451490937</v>
      </c>
      <c r="L91" s="3">
        <f t="shared" si="34"/>
        <v>-0.024668877563677274</v>
      </c>
      <c r="M91" s="3">
        <f t="shared" si="26"/>
        <v>-1.4134225697236766</v>
      </c>
      <c r="N91" s="3">
        <f t="shared" si="35"/>
        <v>-2.059722785389065</v>
      </c>
      <c r="O91" s="3">
        <f t="shared" si="36"/>
        <v>5.742156007763011</v>
      </c>
      <c r="P91" s="2">
        <f t="shared" si="37"/>
        <v>0.2392565003234588</v>
      </c>
      <c r="Q91" s="3">
        <f t="shared" si="38"/>
        <v>17.99296700153348</v>
      </c>
      <c r="R91" s="2">
        <f t="shared" si="39"/>
        <v>0.2497069583972283</v>
      </c>
      <c r="S91" s="3">
        <f t="shared" si="40"/>
        <v>1.2354906145317233</v>
      </c>
      <c r="T91" s="3">
        <f t="shared" si="27"/>
        <v>70.7883978406922</v>
      </c>
      <c r="U91" s="3">
        <f t="shared" si="41"/>
        <v>-0.3656979881485769</v>
      </c>
      <c r="V91" s="3">
        <f t="shared" si="28"/>
        <v>-20.952951297338657</v>
      </c>
    </row>
    <row r="92" spans="1:22" ht="13.5">
      <c r="A92" s="1">
        <v>39170</v>
      </c>
      <c r="B92" s="2">
        <f t="shared" si="31"/>
        <v>0.16666666666666666</v>
      </c>
      <c r="C92" s="3">
        <f t="shared" si="29"/>
        <v>34.96666666666667</v>
      </c>
      <c r="D92" s="3">
        <f t="shared" si="21"/>
        <v>0.6102834617806839</v>
      </c>
      <c r="E92" s="3">
        <f t="shared" si="30"/>
        <v>138.4</v>
      </c>
      <c r="F92" s="4">
        <f t="shared" si="22"/>
        <v>2.4155356847601523</v>
      </c>
      <c r="G92" s="5">
        <f t="shared" si="23"/>
        <v>88</v>
      </c>
      <c r="H92" s="7">
        <f t="shared" si="32"/>
        <v>4</v>
      </c>
      <c r="I92" s="3">
        <f t="shared" si="33"/>
        <v>1.4976359499304768</v>
      </c>
      <c r="J92" s="3">
        <f t="shared" si="24"/>
        <v>0.053716170247341294</v>
      </c>
      <c r="K92" s="3">
        <f t="shared" si="25"/>
        <v>3.07770984677886</v>
      </c>
      <c r="L92" s="3">
        <f t="shared" si="34"/>
        <v>-0.023276575763693755</v>
      </c>
      <c r="M92" s="3">
        <f t="shared" si="26"/>
        <v>-1.3336495527761532</v>
      </c>
      <c r="N92" s="3">
        <f t="shared" si="35"/>
        <v>-2.0583304835890814</v>
      </c>
      <c r="O92" s="3">
        <f t="shared" si="36"/>
        <v>5.718580044811011</v>
      </c>
      <c r="P92" s="2">
        <f t="shared" si="37"/>
        <v>0.23827416853379213</v>
      </c>
      <c r="Q92" s="3">
        <f t="shared" si="38"/>
        <v>18.00590656222581</v>
      </c>
      <c r="R92" s="2">
        <f t="shared" si="39"/>
        <v>0.2502461067594088</v>
      </c>
      <c r="S92" s="3">
        <f t="shared" si="40"/>
        <v>1.2307896186489877</v>
      </c>
      <c r="T92" s="3">
        <f t="shared" si="27"/>
        <v>70.51905061710308</v>
      </c>
      <c r="U92" s="3">
        <f t="shared" si="41"/>
        <v>-0.3603089782795696</v>
      </c>
      <c r="V92" s="3">
        <f t="shared" si="28"/>
        <v>-20.644183776090188</v>
      </c>
    </row>
    <row r="93" spans="1:22" ht="13.5">
      <c r="A93" s="1">
        <v>39171</v>
      </c>
      <c r="B93" s="2">
        <f t="shared" si="31"/>
        <v>0.16666666666666666</v>
      </c>
      <c r="C93" s="3">
        <f t="shared" si="29"/>
        <v>34.96666666666667</v>
      </c>
      <c r="D93" s="3">
        <f t="shared" si="21"/>
        <v>0.6102834617806839</v>
      </c>
      <c r="E93" s="3">
        <f t="shared" si="30"/>
        <v>138.4</v>
      </c>
      <c r="F93" s="4">
        <f t="shared" si="22"/>
        <v>2.4155356847601523</v>
      </c>
      <c r="G93" s="5">
        <f t="shared" si="23"/>
        <v>89</v>
      </c>
      <c r="H93" s="7">
        <f t="shared" si="32"/>
        <v>4</v>
      </c>
      <c r="I93" s="3">
        <f t="shared" si="33"/>
        <v>1.5148501562515166</v>
      </c>
      <c r="J93" s="3">
        <f t="shared" si="24"/>
        <v>0.060511551121093854</v>
      </c>
      <c r="K93" s="3">
        <f t="shared" si="25"/>
        <v>3.467056491028803</v>
      </c>
      <c r="L93" s="3">
        <f t="shared" si="34"/>
        <v>-0.021884912575738474</v>
      </c>
      <c r="M93" s="3">
        <f t="shared" si="26"/>
        <v>-1.2539131256025942</v>
      </c>
      <c r="N93" s="3">
        <f t="shared" si="35"/>
        <v>-2.0569388204011263</v>
      </c>
      <c r="O93" s="3">
        <f t="shared" si="36"/>
        <v>5.695037874568977</v>
      </c>
      <c r="P93" s="2">
        <f t="shared" si="37"/>
        <v>0.2372932447737074</v>
      </c>
      <c r="Q93" s="3">
        <f t="shared" si="38"/>
        <v>18.018817208844702</v>
      </c>
      <c r="R93" s="2">
        <f t="shared" si="39"/>
        <v>0.25078405036852924</v>
      </c>
      <c r="S93" s="3">
        <f t="shared" si="40"/>
        <v>1.2261212267278987</v>
      </c>
      <c r="T93" s="3">
        <f t="shared" si="27"/>
        <v>70.25157146291171</v>
      </c>
      <c r="U93" s="3">
        <f t="shared" si="41"/>
        <v>-0.3549252802428059</v>
      </c>
      <c r="V93" s="3">
        <f t="shared" si="28"/>
        <v>-20.33572060041076</v>
      </c>
    </row>
    <row r="94" spans="1:22" ht="13.5">
      <c r="A94" s="1">
        <v>39172</v>
      </c>
      <c r="B94" s="2">
        <f t="shared" si="31"/>
        <v>0.16666666666666666</v>
      </c>
      <c r="C94" s="3">
        <f t="shared" si="29"/>
        <v>34.96666666666667</v>
      </c>
      <c r="D94" s="3">
        <f t="shared" si="21"/>
        <v>0.6102834617806839</v>
      </c>
      <c r="E94" s="3">
        <f t="shared" si="30"/>
        <v>138.4</v>
      </c>
      <c r="F94" s="4">
        <f t="shared" si="22"/>
        <v>2.4155356847601523</v>
      </c>
      <c r="G94" s="5">
        <f t="shared" si="23"/>
        <v>90</v>
      </c>
      <c r="H94" s="7">
        <f t="shared" si="32"/>
        <v>4</v>
      </c>
      <c r="I94" s="3">
        <f t="shared" si="33"/>
        <v>1.5320643625725567</v>
      </c>
      <c r="J94" s="3">
        <f t="shared" si="24"/>
        <v>0.06728738216472646</v>
      </c>
      <c r="K94" s="3">
        <f t="shared" si="25"/>
        <v>3.8552830125226754</v>
      </c>
      <c r="L94" s="3">
        <f t="shared" si="34"/>
        <v>-0.020495597581582384</v>
      </c>
      <c r="M94" s="3">
        <f t="shared" si="26"/>
        <v>-1.1743112400232074</v>
      </c>
      <c r="N94" s="3">
        <f t="shared" si="35"/>
        <v>-2.05554950540697</v>
      </c>
      <c r="O94" s="3">
        <f t="shared" si="36"/>
        <v>5.671538484754548</v>
      </c>
      <c r="P94" s="2">
        <f t="shared" si="37"/>
        <v>0.23631410353143947</v>
      </c>
      <c r="Q94" s="3">
        <f t="shared" si="38"/>
        <v>18.031703013915212</v>
      </c>
      <c r="R94" s="2">
        <f t="shared" si="39"/>
        <v>0.25132095891313383</v>
      </c>
      <c r="S94" s="3">
        <f t="shared" si="40"/>
        <v>1.22148504210364</v>
      </c>
      <c r="T94" s="3">
        <f t="shared" si="27"/>
        <v>69.98593765089824</v>
      </c>
      <c r="U94" s="3">
        <f t="shared" si="41"/>
        <v>-0.3495495576104516</v>
      </c>
      <c r="V94" s="3">
        <f t="shared" si="28"/>
        <v>-20.027714381743902</v>
      </c>
    </row>
    <row r="95" spans="1:22" ht="13.5">
      <c r="A95" s="1">
        <v>39173</v>
      </c>
      <c r="B95" s="2">
        <f t="shared" si="31"/>
        <v>0.16666666666666666</v>
      </c>
      <c r="C95" s="3">
        <f t="shared" si="29"/>
        <v>34.96666666666667</v>
      </c>
      <c r="D95" s="3">
        <f t="shared" si="21"/>
        <v>0.6102834617806839</v>
      </c>
      <c r="E95" s="3">
        <f t="shared" si="30"/>
        <v>138.4</v>
      </c>
      <c r="F95" s="4">
        <f t="shared" si="22"/>
        <v>2.4155356847601523</v>
      </c>
      <c r="G95" s="5">
        <f t="shared" si="23"/>
        <v>91</v>
      </c>
      <c r="H95" s="7">
        <f t="shared" si="32"/>
        <v>4</v>
      </c>
      <c r="I95" s="3">
        <f t="shared" si="33"/>
        <v>1.5492785688935966</v>
      </c>
      <c r="J95" s="3">
        <f t="shared" si="24"/>
        <v>0.07404201601096667</v>
      </c>
      <c r="K95" s="3">
        <f t="shared" si="25"/>
        <v>4.242295024068458</v>
      </c>
      <c r="L95" s="3">
        <f t="shared" si="34"/>
        <v>-0.019110329171781078</v>
      </c>
      <c r="M95" s="3">
        <f t="shared" si="26"/>
        <v>-1.0949412066487938</v>
      </c>
      <c r="N95" s="3">
        <f t="shared" si="35"/>
        <v>-2.0541642369971687</v>
      </c>
      <c r="O95" s="3">
        <f t="shared" si="36"/>
        <v>5.648090847229898</v>
      </c>
      <c r="P95" s="2">
        <f t="shared" si="37"/>
        <v>0.23533711863457907</v>
      </c>
      <c r="Q95" s="3">
        <f t="shared" si="38"/>
        <v>18.044567980323276</v>
      </c>
      <c r="R95" s="2">
        <f t="shared" si="39"/>
        <v>0.2518569991801365</v>
      </c>
      <c r="S95" s="3">
        <f t="shared" si="40"/>
        <v>1.2168806662907798</v>
      </c>
      <c r="T95" s="3">
        <f t="shared" si="27"/>
        <v>69.72212634952923</v>
      </c>
      <c r="U95" s="3">
        <f t="shared" si="41"/>
        <v>-0.34418445382850843</v>
      </c>
      <c r="V95" s="3">
        <f t="shared" si="28"/>
        <v>-19.720316578388882</v>
      </c>
    </row>
    <row r="96" spans="1:22" ht="13.5">
      <c r="A96" s="1">
        <v>39174</v>
      </c>
      <c r="B96" s="2">
        <f t="shared" si="31"/>
        <v>0.16666666666666666</v>
      </c>
      <c r="C96" s="3">
        <f t="shared" si="29"/>
        <v>34.96666666666667</v>
      </c>
      <c r="D96" s="3">
        <f t="shared" si="21"/>
        <v>0.6102834617806839</v>
      </c>
      <c r="E96" s="3">
        <f t="shared" si="30"/>
        <v>138.4</v>
      </c>
      <c r="F96" s="4">
        <f t="shared" si="22"/>
        <v>2.4155356847601523</v>
      </c>
      <c r="G96" s="5">
        <f t="shared" si="23"/>
        <v>92</v>
      </c>
      <c r="H96" s="7">
        <f t="shared" si="32"/>
        <v>4</v>
      </c>
      <c r="I96" s="3">
        <f t="shared" si="33"/>
        <v>1.5664927752146365</v>
      </c>
      <c r="J96" s="3">
        <f t="shared" si="24"/>
        <v>0.0807738114321089</v>
      </c>
      <c r="K96" s="3">
        <f t="shared" si="25"/>
        <v>4.6279984902454</v>
      </c>
      <c r="L96" s="3">
        <f t="shared" si="34"/>
        <v>-0.017730792517402207</v>
      </c>
      <c r="M96" s="3">
        <f t="shared" si="26"/>
        <v>-1.0158995786692866</v>
      </c>
      <c r="N96" s="3">
        <f t="shared" si="35"/>
        <v>-2.05278470034279</v>
      </c>
      <c r="O96" s="3">
        <f t="shared" si="36"/>
        <v>5.624703915296831</v>
      </c>
      <c r="P96" s="2">
        <f t="shared" si="37"/>
        <v>0.23436266313736795</v>
      </c>
      <c r="Q96" s="3">
        <f t="shared" si="38"/>
        <v>18.057416028525743</v>
      </c>
      <c r="R96" s="2">
        <f t="shared" si="39"/>
        <v>0.25239233452190596</v>
      </c>
      <c r="S96" s="3">
        <f t="shared" si="40"/>
        <v>1.2123077024341347</v>
      </c>
      <c r="T96" s="3">
        <f t="shared" si="27"/>
        <v>69.4601148206776</v>
      </c>
      <c r="U96" s="3">
        <f t="shared" si="41"/>
        <v>-0.33883259043545616</v>
      </c>
      <c r="V96" s="3">
        <f t="shared" si="28"/>
        <v>-19.413677393436423</v>
      </c>
    </row>
    <row r="97" spans="1:22" ht="13.5">
      <c r="A97" s="1">
        <v>39175</v>
      </c>
      <c r="B97" s="2">
        <f t="shared" si="31"/>
        <v>0.16666666666666666</v>
      </c>
      <c r="C97" s="3">
        <f t="shared" si="29"/>
        <v>34.96666666666667</v>
      </c>
      <c r="D97" s="3">
        <f t="shared" si="21"/>
        <v>0.6102834617806839</v>
      </c>
      <c r="E97" s="3">
        <f t="shared" si="30"/>
        <v>138.4</v>
      </c>
      <c r="F97" s="4">
        <f t="shared" si="22"/>
        <v>2.4155356847601523</v>
      </c>
      <c r="G97" s="5">
        <f t="shared" si="23"/>
        <v>93</v>
      </c>
      <c r="H97" s="7">
        <f t="shared" si="32"/>
        <v>4</v>
      </c>
      <c r="I97" s="3">
        <f t="shared" si="33"/>
        <v>1.5837069815356766</v>
      </c>
      <c r="J97" s="3">
        <f t="shared" si="24"/>
        <v>0.08748113288820203</v>
      </c>
      <c r="K97" s="3">
        <f t="shared" si="25"/>
        <v>5.012299701517078</v>
      </c>
      <c r="L97" s="3">
        <f t="shared" si="34"/>
        <v>-0.016358657559916875</v>
      </c>
      <c r="M97" s="3">
        <f t="shared" si="26"/>
        <v>-0.9372820366830146</v>
      </c>
      <c r="N97" s="3">
        <f t="shared" si="35"/>
        <v>-2.051412565385305</v>
      </c>
      <c r="O97" s="3">
        <f t="shared" si="36"/>
        <v>5.601386620996102</v>
      </c>
      <c r="P97" s="2">
        <f t="shared" si="37"/>
        <v>0.23339110920817094</v>
      </c>
      <c r="Q97" s="3">
        <f t="shared" si="38"/>
        <v>18.070250983894965</v>
      </c>
      <c r="R97" s="2">
        <f t="shared" si="39"/>
        <v>0.25292712432895686</v>
      </c>
      <c r="S97" s="3">
        <f t="shared" si="40"/>
        <v>1.2077657586497386</v>
      </c>
      <c r="T97" s="3">
        <f t="shared" si="27"/>
        <v>69.19988061104603</v>
      </c>
      <c r="U97" s="3">
        <f t="shared" si="41"/>
        <v>-0.3334965653359351</v>
      </c>
      <c r="V97" s="3">
        <f t="shared" si="28"/>
        <v>-19.10794567585799</v>
      </c>
    </row>
    <row r="98" spans="1:22" ht="13.5">
      <c r="A98" s="1">
        <v>39176</v>
      </c>
      <c r="B98" s="2">
        <f t="shared" si="31"/>
        <v>0.16666666666666666</v>
      </c>
      <c r="C98" s="3">
        <f t="shared" si="29"/>
        <v>34.96666666666667</v>
      </c>
      <c r="D98" s="3">
        <f t="shared" si="21"/>
        <v>0.6102834617806839</v>
      </c>
      <c r="E98" s="3">
        <f t="shared" si="30"/>
        <v>138.4</v>
      </c>
      <c r="F98" s="4">
        <f t="shared" si="22"/>
        <v>2.4155356847601523</v>
      </c>
      <c r="G98" s="5">
        <f t="shared" si="23"/>
        <v>94</v>
      </c>
      <c r="H98" s="7">
        <f t="shared" si="32"/>
        <v>4</v>
      </c>
      <c r="I98" s="3">
        <f t="shared" si="33"/>
        <v>1.6009211878567164</v>
      </c>
      <c r="J98" s="3">
        <f t="shared" si="24"/>
        <v>0.09416235008702688</v>
      </c>
      <c r="K98" s="3">
        <f t="shared" si="25"/>
        <v>5.39510524901996</v>
      </c>
      <c r="L98" s="3">
        <f t="shared" si="34"/>
        <v>-0.014995577021640904</v>
      </c>
      <c r="M98" s="3">
        <f t="shared" si="26"/>
        <v>-0.859183274703381</v>
      </c>
      <c r="N98" s="3">
        <f t="shared" si="35"/>
        <v>-2.0500494848470288</v>
      </c>
      <c r="O98" s="3">
        <f t="shared" si="36"/>
        <v>5.578147872413943</v>
      </c>
      <c r="P98" s="2">
        <f t="shared" si="37"/>
        <v>0.23242282801724765</v>
      </c>
      <c r="Q98" s="3">
        <f t="shared" si="38"/>
        <v>18.083076564213176</v>
      </c>
      <c r="R98" s="2">
        <f t="shared" si="39"/>
        <v>0.25346152350888235</v>
      </c>
      <c r="S98" s="3">
        <f t="shared" si="40"/>
        <v>1.203254451250894</v>
      </c>
      <c r="T98" s="3">
        <f t="shared" si="27"/>
        <v>68.94140173700609</v>
      </c>
      <c r="U98" s="3">
        <f t="shared" si="41"/>
        <v>-0.328178951129114</v>
      </c>
      <c r="V98" s="3">
        <f t="shared" si="28"/>
        <v>-18.803268824728335</v>
      </c>
    </row>
    <row r="99" spans="1:22" ht="13.5">
      <c r="A99" s="1">
        <v>39177</v>
      </c>
      <c r="B99" s="2">
        <f t="shared" si="31"/>
        <v>0.16666666666666666</v>
      </c>
      <c r="C99" s="3">
        <f t="shared" si="29"/>
        <v>34.96666666666667</v>
      </c>
      <c r="D99" s="3">
        <f t="shared" si="21"/>
        <v>0.6102834617806839</v>
      </c>
      <c r="E99" s="3">
        <f t="shared" si="30"/>
        <v>138.4</v>
      </c>
      <c r="F99" s="4">
        <f t="shared" si="22"/>
        <v>2.4155356847601523</v>
      </c>
      <c r="G99" s="5">
        <f t="shared" si="23"/>
        <v>95</v>
      </c>
      <c r="H99" s="7">
        <f t="shared" si="32"/>
        <v>4</v>
      </c>
      <c r="I99" s="3">
        <f t="shared" si="33"/>
        <v>1.6181353941777565</v>
      </c>
      <c r="J99" s="3">
        <f t="shared" si="24"/>
        <v>0.10081583755842123</v>
      </c>
      <c r="K99" s="3">
        <f t="shared" si="25"/>
        <v>5.776322000174027</v>
      </c>
      <c r="L99" s="3">
        <f t="shared" si="34"/>
        <v>-0.0136431844390871</v>
      </c>
      <c r="M99" s="3">
        <f t="shared" si="26"/>
        <v>-0.7816968874782502</v>
      </c>
      <c r="N99" s="3">
        <f t="shared" si="35"/>
        <v>-2.048697092264475</v>
      </c>
      <c r="O99" s="3">
        <f t="shared" si="36"/>
        <v>5.554996550998374</v>
      </c>
      <c r="P99" s="2">
        <f t="shared" si="37"/>
        <v>0.23145818962493225</v>
      </c>
      <c r="Q99" s="3">
        <f t="shared" si="38"/>
        <v>18.09589636733206</v>
      </c>
      <c r="R99" s="2">
        <f t="shared" si="39"/>
        <v>0.25399568197216915</v>
      </c>
      <c r="S99" s="3">
        <f t="shared" si="40"/>
        <v>1.1987734078547612</v>
      </c>
      <c r="T99" s="3">
        <f t="shared" si="27"/>
        <v>68.6846568625927</v>
      </c>
      <c r="U99" s="3">
        <f t="shared" si="41"/>
        <v>-0.3228822934913581</v>
      </c>
      <c r="V99" s="3">
        <f t="shared" si="28"/>
        <v>-18.49979269655919</v>
      </c>
    </row>
    <row r="100" spans="1:22" ht="13.5">
      <c r="A100" s="1">
        <v>39178</v>
      </c>
      <c r="B100" s="2">
        <f t="shared" si="31"/>
        <v>0.16666666666666666</v>
      </c>
      <c r="C100" s="3">
        <f t="shared" si="29"/>
        <v>34.96666666666667</v>
      </c>
      <c r="D100" s="3">
        <f t="shared" si="21"/>
        <v>0.6102834617806839</v>
      </c>
      <c r="E100" s="3">
        <f t="shared" si="30"/>
        <v>138.4</v>
      </c>
      <c r="F100" s="4">
        <f t="shared" si="22"/>
        <v>2.4155356847601523</v>
      </c>
      <c r="G100" s="5">
        <f t="shared" si="23"/>
        <v>96</v>
      </c>
      <c r="H100" s="7">
        <f t="shared" si="32"/>
        <v>4</v>
      </c>
      <c r="I100" s="3">
        <f t="shared" si="33"/>
        <v>1.6353496004987964</v>
      </c>
      <c r="J100" s="3">
        <f t="shared" si="24"/>
        <v>0.10743997424544742</v>
      </c>
      <c r="K100" s="3">
        <f t="shared" si="25"/>
        <v>6.155857075258399</v>
      </c>
      <c r="L100" s="3">
        <f t="shared" si="34"/>
        <v>-0.012303092221561916</v>
      </c>
      <c r="M100" s="3">
        <f t="shared" si="26"/>
        <v>-0.7049152592557297</v>
      </c>
      <c r="N100" s="3">
        <f t="shared" si="35"/>
        <v>-2.04735700004695</v>
      </c>
      <c r="O100" s="3">
        <f t="shared" si="36"/>
        <v>5.531941508887487</v>
      </c>
      <c r="P100" s="2">
        <f t="shared" si="37"/>
        <v>0.23049756287031195</v>
      </c>
      <c r="Q100" s="3">
        <f t="shared" si="38"/>
        <v>18.108713859013278</v>
      </c>
      <c r="R100" s="2">
        <f t="shared" si="39"/>
        <v>0.25452974412555324</v>
      </c>
      <c r="S100" s="3">
        <f t="shared" si="40"/>
        <v>1.194322270365405</v>
      </c>
      <c r="T100" s="3">
        <f t="shared" si="27"/>
        <v>68.42962547042013</v>
      </c>
      <c r="U100" s="3">
        <f t="shared" si="41"/>
        <v>-0.3176091096127982</v>
      </c>
      <c r="V100" s="3">
        <f t="shared" si="28"/>
        <v>-18.197661515721283</v>
      </c>
    </row>
    <row r="101" spans="1:22" ht="13.5">
      <c r="A101" s="1">
        <v>39179</v>
      </c>
      <c r="B101" s="2">
        <f t="shared" si="31"/>
        <v>0.16666666666666666</v>
      </c>
      <c r="C101" s="3">
        <f t="shared" si="29"/>
        <v>34.96666666666667</v>
      </c>
      <c r="D101" s="3">
        <f t="shared" si="21"/>
        <v>0.6102834617806839</v>
      </c>
      <c r="E101" s="3">
        <f t="shared" si="30"/>
        <v>138.4</v>
      </c>
      <c r="F101" s="4">
        <f t="shared" si="22"/>
        <v>2.4155356847601523</v>
      </c>
      <c r="G101" s="5">
        <f t="shared" si="23"/>
        <v>97</v>
      </c>
      <c r="H101" s="7">
        <f t="shared" si="32"/>
        <v>4</v>
      </c>
      <c r="I101" s="3">
        <f t="shared" si="33"/>
        <v>1.6525638068198363</v>
      </c>
      <c r="J101" s="3">
        <f t="shared" si="24"/>
        <v>0.11403314311483623</v>
      </c>
      <c r="K101" s="3">
        <f t="shared" si="25"/>
        <v>6.533617825091418</v>
      </c>
      <c r="L101" s="3">
        <f t="shared" si="34"/>
        <v>-0.010976889737308714</v>
      </c>
      <c r="M101" s="3">
        <f t="shared" si="26"/>
        <v>-0.6289294541282562</v>
      </c>
      <c r="N101" s="3">
        <f t="shared" si="35"/>
        <v>-2.0460307975626963</v>
      </c>
      <c r="O101" s="3">
        <f t="shared" si="36"/>
        <v>5.508991566251359</v>
      </c>
      <c r="P101" s="2">
        <f t="shared" si="37"/>
        <v>0.22954131526047328</v>
      </c>
      <c r="Q101" s="3">
        <f t="shared" si="38"/>
        <v>18.121532360965745</v>
      </c>
      <c r="R101" s="2">
        <f t="shared" si="39"/>
        <v>0.2550638483735727</v>
      </c>
      <c r="S101" s="3">
        <f t="shared" si="40"/>
        <v>1.1899006978296534</v>
      </c>
      <c r="T101" s="3">
        <f t="shared" si="27"/>
        <v>68.17628802531061</v>
      </c>
      <c r="U101" s="3">
        <f t="shared" si="41"/>
        <v>-0.3123618866873947</v>
      </c>
      <c r="V101" s="3">
        <f t="shared" si="28"/>
        <v>-17.89701778793137</v>
      </c>
    </row>
    <row r="102" spans="1:22" ht="13.5">
      <c r="A102" s="1">
        <v>39180</v>
      </c>
      <c r="B102" s="2">
        <f t="shared" si="31"/>
        <v>0.16666666666666666</v>
      </c>
      <c r="C102" s="3">
        <f t="shared" si="29"/>
        <v>34.96666666666667</v>
      </c>
      <c r="D102" s="3">
        <f t="shared" si="21"/>
        <v>0.6102834617806839</v>
      </c>
      <c r="E102" s="3">
        <f t="shared" si="30"/>
        <v>138.4</v>
      </c>
      <c r="F102" s="4">
        <f t="shared" si="22"/>
        <v>2.4155356847601523</v>
      </c>
      <c r="G102" s="5">
        <f t="shared" si="23"/>
        <v>98</v>
      </c>
      <c r="H102" s="7">
        <f t="shared" si="32"/>
        <v>4</v>
      </c>
      <c r="I102" s="3">
        <f t="shared" si="33"/>
        <v>1.6697780131408764</v>
      </c>
      <c r="J102" s="3">
        <f t="shared" si="24"/>
        <v>0.12059373078906375</v>
      </c>
      <c r="K102" s="3">
        <f t="shared" si="25"/>
        <v>6.909511809950205</v>
      </c>
      <c r="L102" s="3">
        <f t="shared" si="34"/>
        <v>-0.009666141429467026</v>
      </c>
      <c r="M102" s="3">
        <f t="shared" si="26"/>
        <v>-0.5538291080850132</v>
      </c>
      <c r="N102" s="3">
        <f t="shared" si="35"/>
        <v>-2.0447200492548547</v>
      </c>
      <c r="O102" s="3">
        <f t="shared" si="36"/>
        <v>5.486155508648794</v>
      </c>
      <c r="P102" s="2">
        <f t="shared" si="37"/>
        <v>0.22858981286036642</v>
      </c>
      <c r="Q102" s="3">
        <f t="shared" si="38"/>
        <v>18.134355039095873</v>
      </c>
      <c r="R102" s="2">
        <f t="shared" si="39"/>
        <v>0.25559812662899467</v>
      </c>
      <c r="S102" s="3">
        <f t="shared" si="40"/>
        <v>1.1855083691625368</v>
      </c>
      <c r="T102" s="3">
        <f t="shared" si="27"/>
        <v>67.9246261304505</v>
      </c>
      <c r="U102" s="3">
        <f t="shared" si="41"/>
        <v>-0.3071430804560962</v>
      </c>
      <c r="V102" s="3">
        <f t="shared" si="28"/>
        <v>-17.598002216781392</v>
      </c>
    </row>
    <row r="103" spans="1:22" ht="13.5">
      <c r="A103" s="1">
        <v>39181</v>
      </c>
      <c r="B103" s="2">
        <f t="shared" si="31"/>
        <v>0.16666666666666666</v>
      </c>
      <c r="C103" s="3">
        <f t="shared" si="29"/>
        <v>34.96666666666667</v>
      </c>
      <c r="D103" s="3">
        <f t="shared" si="21"/>
        <v>0.6102834617806839</v>
      </c>
      <c r="E103" s="3">
        <f t="shared" si="30"/>
        <v>138.4</v>
      </c>
      <c r="F103" s="4">
        <f t="shared" si="22"/>
        <v>2.4155356847601523</v>
      </c>
      <c r="G103" s="5">
        <f t="shared" si="23"/>
        <v>99</v>
      </c>
      <c r="H103" s="7">
        <f t="shared" si="32"/>
        <v>4</v>
      </c>
      <c r="I103" s="3">
        <f t="shared" si="33"/>
        <v>1.6869922194619162</v>
      </c>
      <c r="J103" s="3">
        <f t="shared" si="24"/>
        <v>0.12712012720233998</v>
      </c>
      <c r="K103" s="3">
        <f t="shared" si="25"/>
        <v>7.28344677986025</v>
      </c>
      <c r="L103" s="3">
        <f t="shared" si="34"/>
        <v>-0.008372384964080848</v>
      </c>
      <c r="M103" s="3">
        <f t="shared" si="26"/>
        <v>-0.479702322900622</v>
      </c>
      <c r="N103" s="3">
        <f t="shared" si="35"/>
        <v>-2.0434262927894684</v>
      </c>
      <c r="O103" s="3">
        <f t="shared" si="36"/>
        <v>5.463442084399503</v>
      </c>
      <c r="P103" s="2">
        <f t="shared" si="37"/>
        <v>0.22764342018331263</v>
      </c>
      <c r="Q103" s="3">
        <f t="shared" si="38"/>
        <v>18.147184891987244</v>
      </c>
      <c r="R103" s="2">
        <f t="shared" si="39"/>
        <v>0.25613270383280184</v>
      </c>
      <c r="S103" s="3">
        <f t="shared" si="40"/>
        <v>1.1811449857394856</v>
      </c>
      <c r="T103" s="3">
        <f t="shared" si="27"/>
        <v>67.67462267591233</v>
      </c>
      <c r="U103" s="3">
        <f t="shared" si="41"/>
        <v>-0.30195511380268913</v>
      </c>
      <c r="V103" s="3">
        <f t="shared" si="28"/>
        <v>-17.300753623286557</v>
      </c>
    </row>
    <row r="104" spans="1:22" ht="13.5">
      <c r="A104" s="1">
        <v>39182</v>
      </c>
      <c r="B104" s="2">
        <f t="shared" si="31"/>
        <v>0.16666666666666666</v>
      </c>
      <c r="C104" s="3">
        <f t="shared" si="29"/>
        <v>34.96666666666667</v>
      </c>
      <c r="D104" s="3">
        <f t="shared" si="21"/>
        <v>0.6102834617806839</v>
      </c>
      <c r="E104" s="3">
        <f t="shared" si="30"/>
        <v>138.4</v>
      </c>
      <c r="F104" s="4">
        <f t="shared" si="22"/>
        <v>2.4155356847601523</v>
      </c>
      <c r="G104" s="5">
        <f t="shared" si="23"/>
        <v>100</v>
      </c>
      <c r="H104" s="7">
        <f t="shared" si="32"/>
        <v>4</v>
      </c>
      <c r="I104" s="3">
        <f t="shared" si="33"/>
        <v>1.7042064257829563</v>
      </c>
      <c r="J104" s="3">
        <f t="shared" si="24"/>
        <v>0.13361072528270346</v>
      </c>
      <c r="K104" s="3">
        <f t="shared" si="25"/>
        <v>7.655330656380792</v>
      </c>
      <c r="L104" s="3">
        <f t="shared" si="34"/>
        <v>-0.007097129412350038</v>
      </c>
      <c r="M104" s="3">
        <f t="shared" si="26"/>
        <v>-0.4066355619858193</v>
      </c>
      <c r="N104" s="3">
        <f t="shared" si="35"/>
        <v>-2.042151037237738</v>
      </c>
      <c r="O104" s="3">
        <f t="shared" si="36"/>
        <v>5.44086000197178</v>
      </c>
      <c r="P104" s="2">
        <f t="shared" si="37"/>
        <v>0.2267025000821575</v>
      </c>
      <c r="Q104" s="3">
        <f t="shared" si="38"/>
        <v>18.16002473962633</v>
      </c>
      <c r="R104" s="2">
        <f t="shared" si="39"/>
        <v>0.2566676974844304</v>
      </c>
      <c r="S104" s="3">
        <f t="shared" si="40"/>
        <v>1.1768102738528308</v>
      </c>
      <c r="T104" s="3">
        <f t="shared" si="27"/>
        <v>67.42626197940181</v>
      </c>
      <c r="U104" s="3">
        <f t="shared" si="41"/>
        <v>-0.2968003754019665</v>
      </c>
      <c r="V104" s="3">
        <f t="shared" si="28"/>
        <v>-17.005408868431136</v>
      </c>
    </row>
    <row r="105" spans="1:22" ht="13.5">
      <c r="A105" s="1">
        <v>39183</v>
      </c>
      <c r="B105" s="2">
        <f t="shared" si="31"/>
        <v>0.16666666666666666</v>
      </c>
      <c r="C105" s="3">
        <f t="shared" si="29"/>
        <v>34.96666666666667</v>
      </c>
      <c r="D105" s="3">
        <f t="shared" si="21"/>
        <v>0.6102834617806839</v>
      </c>
      <c r="E105" s="3">
        <f t="shared" si="30"/>
        <v>138.4</v>
      </c>
      <c r="F105" s="4">
        <f t="shared" si="22"/>
        <v>2.4155356847601523</v>
      </c>
      <c r="G105" s="5">
        <f t="shared" si="23"/>
        <v>101</v>
      </c>
      <c r="H105" s="7">
        <f t="shared" si="32"/>
        <v>4</v>
      </c>
      <c r="I105" s="3">
        <f t="shared" si="33"/>
        <v>1.7214206321039962</v>
      </c>
      <c r="J105" s="3">
        <f t="shared" si="24"/>
        <v>0.1400639206623202</v>
      </c>
      <c r="K105" s="3">
        <f t="shared" si="25"/>
        <v>8.025071516006154</v>
      </c>
      <c r="L105" s="3">
        <f t="shared" si="34"/>
        <v>-0.0058418534692782475</v>
      </c>
      <c r="M105" s="3">
        <f t="shared" si="26"/>
        <v>-0.33471354832350153</v>
      </c>
      <c r="N105" s="3">
        <f t="shared" si="35"/>
        <v>-2.040895761294666</v>
      </c>
      <c r="O105" s="3">
        <f t="shared" si="36"/>
        <v>5.418417927385139</v>
      </c>
      <c r="P105" s="2">
        <f t="shared" si="37"/>
        <v>0.22576741364104747</v>
      </c>
      <c r="Q105" s="3">
        <f t="shared" si="38"/>
        <v>18.172877212391327</v>
      </c>
      <c r="R105" s="2">
        <f t="shared" si="39"/>
        <v>0.25720321718297195</v>
      </c>
      <c r="S105" s="3">
        <f t="shared" si="40"/>
        <v>1.1725039870305305</v>
      </c>
      <c r="T105" s="3">
        <f t="shared" si="27"/>
        <v>67.1795299191112</v>
      </c>
      <c r="U105" s="3">
        <f t="shared" si="41"/>
        <v>-0.2916812184198405</v>
      </c>
      <c r="V105" s="3">
        <f t="shared" si="28"/>
        <v>-16.71210277869039</v>
      </c>
    </row>
    <row r="106" spans="1:22" ht="13.5">
      <c r="A106" s="1">
        <v>39184</v>
      </c>
      <c r="B106" s="2">
        <f t="shared" si="31"/>
        <v>0.16666666666666666</v>
      </c>
      <c r="C106" s="3">
        <f t="shared" si="29"/>
        <v>34.96666666666667</v>
      </c>
      <c r="D106" s="3">
        <f t="shared" si="21"/>
        <v>0.6102834617806839</v>
      </c>
      <c r="E106" s="3">
        <f t="shared" si="30"/>
        <v>138.4</v>
      </c>
      <c r="F106" s="4">
        <f t="shared" si="22"/>
        <v>2.4155356847601523</v>
      </c>
      <c r="G106" s="5">
        <f t="shared" si="23"/>
        <v>102</v>
      </c>
      <c r="H106" s="7">
        <f t="shared" si="32"/>
        <v>4</v>
      </c>
      <c r="I106" s="3">
        <f t="shared" si="33"/>
        <v>1.738634838425036</v>
      </c>
      <c r="J106" s="3">
        <f t="shared" si="24"/>
        <v>0.14647811141799263</v>
      </c>
      <c r="K106" s="3">
        <f t="shared" si="25"/>
        <v>8.392577575298013</v>
      </c>
      <c r="L106" s="3">
        <f t="shared" si="34"/>
        <v>-0.0046080037108261005</v>
      </c>
      <c r="M106" s="3">
        <f t="shared" si="26"/>
        <v>-0.2640191646109574</v>
      </c>
      <c r="N106" s="3">
        <f t="shared" si="35"/>
        <v>-2.039661911536214</v>
      </c>
      <c r="O106" s="3">
        <f t="shared" si="36"/>
        <v>5.396124481626719</v>
      </c>
      <c r="P106" s="2">
        <f t="shared" si="37"/>
        <v>0.22483852006777996</v>
      </c>
      <c r="Q106" s="3">
        <f t="shared" si="38"/>
        <v>18.185744740321407</v>
      </c>
      <c r="R106" s="2">
        <f t="shared" si="39"/>
        <v>0.25773936418005866</v>
      </c>
      <c r="S106" s="3">
        <f t="shared" si="40"/>
        <v>1.1682259082153763</v>
      </c>
      <c r="T106" s="3">
        <f t="shared" si="27"/>
        <v>66.93441405857855</v>
      </c>
      <c r="U106" s="3">
        <f t="shared" si="41"/>
        <v>-0.2865999592650644</v>
      </c>
      <c r="V106" s="3">
        <f t="shared" si="28"/>
        <v>-16.420968074509506</v>
      </c>
    </row>
    <row r="107" spans="1:22" ht="13.5">
      <c r="A107" s="1">
        <v>39185</v>
      </c>
      <c r="B107" s="2">
        <f t="shared" si="31"/>
        <v>0.16666666666666666</v>
      </c>
      <c r="C107" s="3">
        <f t="shared" si="29"/>
        <v>34.96666666666667</v>
      </c>
      <c r="D107" s="3">
        <f t="shared" si="21"/>
        <v>0.6102834617806839</v>
      </c>
      <c r="E107" s="3">
        <f t="shared" si="30"/>
        <v>138.4</v>
      </c>
      <c r="F107" s="4">
        <f t="shared" si="22"/>
        <v>2.4155356847601523</v>
      </c>
      <c r="G107" s="5">
        <f t="shared" si="23"/>
        <v>103</v>
      </c>
      <c r="H107" s="7">
        <f t="shared" si="32"/>
        <v>4</v>
      </c>
      <c r="I107" s="3">
        <f t="shared" si="33"/>
        <v>1.7558490447460762</v>
      </c>
      <c r="J107" s="3">
        <f t="shared" si="24"/>
        <v>0.15285169784377597</v>
      </c>
      <c r="K107" s="3">
        <f t="shared" si="25"/>
        <v>8.75775717785727</v>
      </c>
      <c r="L107" s="3">
        <f t="shared" si="34"/>
        <v>-0.0033969928916326494</v>
      </c>
      <c r="M107" s="3">
        <f t="shared" si="26"/>
        <v>-0.19463335572649224</v>
      </c>
      <c r="N107" s="3">
        <f t="shared" si="35"/>
        <v>-2.0384509007170206</v>
      </c>
      <c r="O107" s="3">
        <f t="shared" si="36"/>
        <v>5.373988238079638</v>
      </c>
      <c r="P107" s="2">
        <f t="shared" si="37"/>
        <v>0.2239161765866516</v>
      </c>
      <c r="Q107" s="3">
        <f t="shared" si="38"/>
        <v>18.198629542683893</v>
      </c>
      <c r="R107" s="2">
        <f t="shared" si="39"/>
        <v>0.2582762309451622</v>
      </c>
      <c r="S107" s="3">
        <f t="shared" si="40"/>
        <v>1.1639758518032874</v>
      </c>
      <c r="T107" s="3">
        <f t="shared" si="27"/>
        <v>66.69090376347334</v>
      </c>
      <c r="U107" s="3">
        <f t="shared" si="41"/>
        <v>-0.2815588763922326</v>
      </c>
      <c r="V107" s="3">
        <f t="shared" si="28"/>
        <v>-16.13213530172056</v>
      </c>
    </row>
    <row r="108" spans="1:22" ht="13.5">
      <c r="A108" s="1">
        <v>39186</v>
      </c>
      <c r="B108" s="2">
        <f t="shared" si="31"/>
        <v>0.16666666666666666</v>
      </c>
      <c r="C108" s="3">
        <f t="shared" si="29"/>
        <v>34.96666666666667</v>
      </c>
      <c r="D108" s="3">
        <f t="shared" si="21"/>
        <v>0.6102834617806839</v>
      </c>
      <c r="E108" s="3">
        <f t="shared" si="30"/>
        <v>138.4</v>
      </c>
      <c r="F108" s="4">
        <f t="shared" si="22"/>
        <v>2.4155356847601523</v>
      </c>
      <c r="G108" s="5">
        <f t="shared" si="23"/>
        <v>104</v>
      </c>
      <c r="H108" s="7">
        <f t="shared" si="32"/>
        <v>4</v>
      </c>
      <c r="I108" s="3">
        <f t="shared" si="33"/>
        <v>1.7730632510671163</v>
      </c>
      <c r="J108" s="3">
        <f t="shared" si="24"/>
        <v>0.15918308225749345</v>
      </c>
      <c r="K108" s="3">
        <f t="shared" si="25"/>
        <v>9.120518783238191</v>
      </c>
      <c r="L108" s="3">
        <f t="shared" si="34"/>
        <v>-0.002210198285318897</v>
      </c>
      <c r="M108" s="3">
        <f t="shared" si="26"/>
        <v>-0.12663503363582415</v>
      </c>
      <c r="N108" s="3">
        <f t="shared" si="35"/>
        <v>-2.037264106110707</v>
      </c>
      <c r="O108" s="3">
        <f t="shared" si="36"/>
        <v>5.3520177199607755</v>
      </c>
      <c r="P108" s="2">
        <f t="shared" si="37"/>
        <v>0.22300073833169898</v>
      </c>
      <c r="Q108" s="3">
        <f t="shared" si="38"/>
        <v>18.211533617857334</v>
      </c>
      <c r="R108" s="2">
        <f t="shared" si="39"/>
        <v>0.2588139007440556</v>
      </c>
      <c r="S108" s="3">
        <f t="shared" si="40"/>
        <v>1.1597536655396048</v>
      </c>
      <c r="T108" s="3">
        <f t="shared" si="27"/>
        <v>66.44899031024622</v>
      </c>
      <c r="U108" s="3">
        <f t="shared" si="41"/>
        <v>-0.2765602091557637</v>
      </c>
      <c r="V108" s="3">
        <f t="shared" si="28"/>
        <v>-15.845732765880568</v>
      </c>
    </row>
    <row r="109" spans="1:22" ht="13.5">
      <c r="A109" s="1">
        <v>39187</v>
      </c>
      <c r="B109" s="2">
        <f t="shared" si="31"/>
        <v>0.16666666666666666</v>
      </c>
      <c r="C109" s="3">
        <f t="shared" si="29"/>
        <v>34.96666666666667</v>
      </c>
      <c r="D109" s="3">
        <f t="shared" si="21"/>
        <v>0.6102834617806839</v>
      </c>
      <c r="E109" s="3">
        <f t="shared" si="30"/>
        <v>138.4</v>
      </c>
      <c r="F109" s="4">
        <f t="shared" si="22"/>
        <v>2.4155356847601523</v>
      </c>
      <c r="G109" s="5">
        <f t="shared" si="23"/>
        <v>105</v>
      </c>
      <c r="H109" s="7">
        <f t="shared" si="32"/>
        <v>4</v>
      </c>
      <c r="I109" s="3">
        <f t="shared" si="33"/>
        <v>1.7902774573881561</v>
      </c>
      <c r="J109" s="3">
        <f t="shared" si="24"/>
        <v>0.16547066884282802</v>
      </c>
      <c r="K109" s="3">
        <f t="shared" si="25"/>
        <v>9.480770957900935</v>
      </c>
      <c r="L109" s="3">
        <f t="shared" si="34"/>
        <v>-0.0010489600693361148</v>
      </c>
      <c r="M109" s="3">
        <f t="shared" si="26"/>
        <v>-0.060100984850709575</v>
      </c>
      <c r="N109" s="3">
        <f t="shared" si="35"/>
        <v>-2.0361028678947237</v>
      </c>
      <c r="O109" s="3">
        <f t="shared" si="36"/>
        <v>5.330221397764846</v>
      </c>
      <c r="P109" s="2">
        <f t="shared" si="37"/>
        <v>0.2220925582402019</v>
      </c>
      <c r="Q109" s="3">
        <f t="shared" si="38"/>
        <v>18.22445873354858</v>
      </c>
      <c r="R109" s="2">
        <f t="shared" si="39"/>
        <v>0.25935244723119083</v>
      </c>
      <c r="S109" s="3">
        <f t="shared" si="40"/>
        <v>1.1555592322726114</v>
      </c>
      <c r="T109" s="3">
        <f t="shared" si="27"/>
        <v>66.20866698659822</v>
      </c>
      <c r="U109" s="3">
        <f t="shared" si="41"/>
        <v>-0.2716061567145849</v>
      </c>
      <c r="V109" s="3">
        <f t="shared" si="28"/>
        <v>-15.561886469514539</v>
      </c>
    </row>
    <row r="110" spans="1:22" ht="13.5">
      <c r="A110" s="1">
        <v>39188</v>
      </c>
      <c r="B110" s="2">
        <f t="shared" si="31"/>
        <v>0.16666666666666666</v>
      </c>
      <c r="C110" s="3">
        <f t="shared" si="29"/>
        <v>34.96666666666667</v>
      </c>
      <c r="D110" s="3">
        <f t="shared" si="21"/>
        <v>0.6102834617806839</v>
      </c>
      <c r="E110" s="3">
        <f t="shared" si="30"/>
        <v>138.4</v>
      </c>
      <c r="F110" s="4">
        <f t="shared" si="22"/>
        <v>2.4155356847601523</v>
      </c>
      <c r="G110" s="5">
        <f t="shared" si="23"/>
        <v>106</v>
      </c>
      <c r="H110" s="7">
        <f t="shared" si="32"/>
        <v>4</v>
      </c>
      <c r="I110" s="3">
        <f t="shared" si="33"/>
        <v>1.807491663709196</v>
      </c>
      <c r="J110" s="3">
        <f t="shared" si="24"/>
        <v>0.1717128635285498</v>
      </c>
      <c r="K110" s="3">
        <f t="shared" si="25"/>
        <v>9.838422368291784</v>
      </c>
      <c r="L110" s="3">
        <f t="shared" si="34"/>
        <v>8.542024373190196E-05</v>
      </c>
      <c r="M110" s="3">
        <f t="shared" si="26"/>
        <v>0.0048942194508168075</v>
      </c>
      <c r="N110" s="3">
        <f t="shared" si="35"/>
        <v>-2.034968487581656</v>
      </c>
      <c r="O110" s="3">
        <f t="shared" si="36"/>
        <v>5.308607686710845</v>
      </c>
      <c r="P110" s="2">
        <f t="shared" si="37"/>
        <v>0.2211919869462852</v>
      </c>
      <c r="Q110" s="3">
        <f t="shared" si="38"/>
        <v>18.23740641736238</v>
      </c>
      <c r="R110" s="2">
        <f t="shared" si="39"/>
        <v>0.2598919340567658</v>
      </c>
      <c r="S110" s="3">
        <f t="shared" si="40"/>
        <v>1.1513924715638078</v>
      </c>
      <c r="T110" s="3">
        <f t="shared" si="27"/>
        <v>65.96992918374283</v>
      </c>
      <c r="U110" s="3">
        <f t="shared" si="41"/>
        <v>-0.26669887698725764</v>
      </c>
      <c r="V110" s="3">
        <f t="shared" si="28"/>
        <v>-15.28072005224858</v>
      </c>
    </row>
    <row r="111" spans="1:22" ht="13.5">
      <c r="A111" s="1">
        <v>39189</v>
      </c>
      <c r="B111" s="2">
        <f t="shared" si="31"/>
        <v>0.16666666666666666</v>
      </c>
      <c r="C111" s="3">
        <f t="shared" si="29"/>
        <v>34.96666666666667</v>
      </c>
      <c r="D111" s="3">
        <f t="shared" si="21"/>
        <v>0.6102834617806839</v>
      </c>
      <c r="E111" s="3">
        <f t="shared" si="30"/>
        <v>138.4</v>
      </c>
      <c r="F111" s="4">
        <f t="shared" si="22"/>
        <v>2.4155356847601523</v>
      </c>
      <c r="G111" s="5">
        <f t="shared" si="23"/>
        <v>107</v>
      </c>
      <c r="H111" s="7">
        <f t="shared" si="32"/>
        <v>4</v>
      </c>
      <c r="I111" s="3">
        <f t="shared" si="33"/>
        <v>1.8247058700302359</v>
      </c>
      <c r="J111" s="3">
        <f t="shared" si="24"/>
        <v>0.17790807390631436</v>
      </c>
      <c r="K111" s="3">
        <f t="shared" si="25"/>
        <v>10.193381776133341</v>
      </c>
      <c r="L111" s="3">
        <f t="shared" si="34"/>
        <v>0.0011916813265590645</v>
      </c>
      <c r="M111" s="3">
        <f t="shared" si="26"/>
        <v>0.06827831053638561</v>
      </c>
      <c r="N111" s="3">
        <f t="shared" si="35"/>
        <v>-2.0338622264988286</v>
      </c>
      <c r="O111" s="3">
        <f t="shared" si="36"/>
        <v>5.2871849441863175</v>
      </c>
      <c r="P111" s="2">
        <f t="shared" si="37"/>
        <v>0.2202993726744299</v>
      </c>
      <c r="Q111" s="3">
        <f t="shared" si="38"/>
        <v>18.250377947742162</v>
      </c>
      <c r="R111" s="2">
        <f t="shared" si="39"/>
        <v>0.26043241448925675</v>
      </c>
      <c r="S111" s="3">
        <f t="shared" si="40"/>
        <v>1.1472533411547614</v>
      </c>
      <c r="T111" s="3">
        <f t="shared" si="27"/>
        <v>65.73277448045022</v>
      </c>
      <c r="U111" s="3">
        <f t="shared" si="41"/>
        <v>-0.2618404856572971</v>
      </c>
      <c r="V111" s="3">
        <f t="shared" si="28"/>
        <v>-15.002354733818889</v>
      </c>
    </row>
    <row r="112" spans="1:22" ht="13.5">
      <c r="A112" s="1">
        <v>39190</v>
      </c>
      <c r="B112" s="2">
        <f t="shared" si="31"/>
        <v>0.16666666666666666</v>
      </c>
      <c r="C112" s="3">
        <f t="shared" si="29"/>
        <v>34.96666666666667</v>
      </c>
      <c r="D112" s="3">
        <f t="shared" si="21"/>
        <v>0.6102834617806839</v>
      </c>
      <c r="E112" s="3">
        <f t="shared" si="30"/>
        <v>138.4</v>
      </c>
      <c r="F112" s="4">
        <f t="shared" si="22"/>
        <v>2.4155356847601523</v>
      </c>
      <c r="G112" s="5">
        <f t="shared" si="23"/>
        <v>108</v>
      </c>
      <c r="H112" s="7">
        <f t="shared" si="32"/>
        <v>4</v>
      </c>
      <c r="I112" s="3">
        <f t="shared" si="33"/>
        <v>1.841920076351276</v>
      </c>
      <c r="J112" s="3">
        <f t="shared" si="24"/>
        <v>0.18405470918834257</v>
      </c>
      <c r="K112" s="3">
        <f t="shared" si="25"/>
        <v>10.545558035999763</v>
      </c>
      <c r="L112" s="3">
        <f t="shared" si="34"/>
        <v>0.002268603507364589</v>
      </c>
      <c r="M112" s="3">
        <f t="shared" si="26"/>
        <v>0.1299814063605667</v>
      </c>
      <c r="N112" s="3">
        <f t="shared" si="35"/>
        <v>-2.0327853043180233</v>
      </c>
      <c r="O112" s="3">
        <f t="shared" si="36"/>
        <v>5.265961467184168</v>
      </c>
      <c r="P112" s="2">
        <f t="shared" si="37"/>
        <v>0.21941506113267364</v>
      </c>
      <c r="Q112" s="3">
        <f t="shared" si="38"/>
        <v>18.263374345301088</v>
      </c>
      <c r="R112" s="2">
        <f t="shared" si="39"/>
        <v>0.260973931054212</v>
      </c>
      <c r="S112" s="3">
        <f t="shared" si="40"/>
        <v>1.1431418382906169</v>
      </c>
      <c r="T112" s="3">
        <f t="shared" si="27"/>
        <v>65.4972027188788</v>
      </c>
      <c r="U112" s="3">
        <f t="shared" si="41"/>
        <v>-0.25703305522846376</v>
      </c>
      <c r="V112" s="3">
        <f t="shared" si="28"/>
        <v>-14.72690925994397</v>
      </c>
    </row>
    <row r="113" spans="1:22" ht="13.5">
      <c r="A113" s="1">
        <v>39191</v>
      </c>
      <c r="B113" s="2">
        <f t="shared" si="31"/>
        <v>0.16666666666666666</v>
      </c>
      <c r="C113" s="3">
        <f t="shared" si="29"/>
        <v>34.96666666666667</v>
      </c>
      <c r="D113" s="3">
        <f t="shared" si="21"/>
        <v>0.6102834617806839</v>
      </c>
      <c r="E113" s="3">
        <f t="shared" si="30"/>
        <v>138.4</v>
      </c>
      <c r="F113" s="4">
        <f t="shared" si="22"/>
        <v>2.4155356847601523</v>
      </c>
      <c r="G113" s="5">
        <f t="shared" si="23"/>
        <v>109</v>
      </c>
      <c r="H113" s="7">
        <f t="shared" si="32"/>
        <v>4</v>
      </c>
      <c r="I113" s="3">
        <f t="shared" si="33"/>
        <v>1.859134282672316</v>
      </c>
      <c r="J113" s="3">
        <f t="shared" si="24"/>
        <v>0.19015118020616265</v>
      </c>
      <c r="K113" s="3">
        <f t="shared" si="25"/>
        <v>10.89486009524468</v>
      </c>
      <c r="L113" s="3">
        <f t="shared" si="34"/>
        <v>0.0033150101883624022</v>
      </c>
      <c r="M113" s="3">
        <f t="shared" si="26"/>
        <v>0.18993609283603372</v>
      </c>
      <c r="N113" s="3">
        <f t="shared" si="35"/>
        <v>-2.0317388976370254</v>
      </c>
      <c r="O113" s="3">
        <f t="shared" si="36"/>
        <v>5.2449454897260495</v>
      </c>
      <c r="P113" s="2">
        <f t="shared" si="37"/>
        <v>0.21853939540525205</v>
      </c>
      <c r="Q113" s="3">
        <f t="shared" si="38"/>
        <v>18.27639636456248</v>
      </c>
      <c r="R113" s="2">
        <f t="shared" si="39"/>
        <v>0.2615165151901033</v>
      </c>
      <c r="S113" s="3">
        <f t="shared" si="40"/>
        <v>1.139058000900651</v>
      </c>
      <c r="T113" s="3">
        <f t="shared" si="27"/>
        <v>65.26321607221603</v>
      </c>
      <c r="U113" s="3">
        <f t="shared" si="41"/>
        <v>-0.2522786141297916</v>
      </c>
      <c r="V113" s="3">
        <f t="shared" si="28"/>
        <v>-14.454499851046513</v>
      </c>
    </row>
    <row r="114" spans="1:22" ht="13.5">
      <c r="A114" s="1">
        <v>39192</v>
      </c>
      <c r="B114" s="2">
        <f t="shared" si="31"/>
        <v>0.16666666666666666</v>
      </c>
      <c r="C114" s="3">
        <f t="shared" si="29"/>
        <v>34.96666666666667</v>
      </c>
      <c r="D114" s="3">
        <f t="shared" si="21"/>
        <v>0.6102834617806839</v>
      </c>
      <c r="E114" s="3">
        <f t="shared" si="30"/>
        <v>138.4</v>
      </c>
      <c r="F114" s="4">
        <f t="shared" si="22"/>
        <v>2.4155356847601523</v>
      </c>
      <c r="G114" s="5">
        <f t="shared" si="23"/>
        <v>110</v>
      </c>
      <c r="H114" s="7">
        <f t="shared" si="32"/>
        <v>4</v>
      </c>
      <c r="I114" s="3">
        <f t="shared" si="33"/>
        <v>1.876348488993356</v>
      </c>
      <c r="J114" s="3">
        <f t="shared" si="24"/>
        <v>0.19619589945145963</v>
      </c>
      <c r="K114" s="3">
        <f t="shared" si="25"/>
        <v>11.2411969963417</v>
      </c>
      <c r="L114" s="3">
        <f t="shared" si="34"/>
        <v>0.004329769210699521</v>
      </c>
      <c r="M114" s="3">
        <f t="shared" si="26"/>
        <v>0.24807750203877224</v>
      </c>
      <c r="N114" s="3">
        <f t="shared" si="35"/>
        <v>-2.0307241386146884</v>
      </c>
      <c r="O114" s="3">
        <f t="shared" si="36"/>
        <v>5.224145180265669</v>
      </c>
      <c r="P114" s="2">
        <f t="shared" si="37"/>
        <v>0.21767271584440287</v>
      </c>
      <c r="Q114" s="3">
        <f t="shared" si="38"/>
        <v>18.28944448612916</v>
      </c>
      <c r="R114" s="2">
        <f t="shared" si="39"/>
        <v>0.2620601869220483</v>
      </c>
      <c r="S114" s="3">
        <f t="shared" si="40"/>
        <v>1.1350019086364986</v>
      </c>
      <c r="T114" s="3">
        <f t="shared" si="27"/>
        <v>65.03081910416444</v>
      </c>
      <c r="U114" s="3">
        <f t="shared" si="41"/>
        <v>-0.24757914587014634</v>
      </c>
      <c r="V114" s="3">
        <f t="shared" si="28"/>
        <v>-14.185240153813151</v>
      </c>
    </row>
    <row r="115" spans="1:22" ht="13.5">
      <c r="A115" s="1">
        <v>39193</v>
      </c>
      <c r="B115" s="2">
        <f t="shared" si="31"/>
        <v>0.16666666666666666</v>
      </c>
      <c r="C115" s="3">
        <f t="shared" si="29"/>
        <v>34.96666666666667</v>
      </c>
      <c r="D115" s="3">
        <f t="shared" si="21"/>
        <v>0.6102834617806839</v>
      </c>
      <c r="E115" s="3">
        <f t="shared" si="30"/>
        <v>138.4</v>
      </c>
      <c r="F115" s="4">
        <f t="shared" si="22"/>
        <v>2.4155356847601523</v>
      </c>
      <c r="G115" s="5">
        <f t="shared" si="23"/>
        <v>111</v>
      </c>
      <c r="H115" s="7">
        <f t="shared" si="32"/>
        <v>4</v>
      </c>
      <c r="I115" s="3">
        <f t="shared" si="33"/>
        <v>1.8935626953143958</v>
      </c>
      <c r="J115" s="3">
        <f t="shared" si="24"/>
        <v>0.20218728115994372</v>
      </c>
      <c r="K115" s="3">
        <f t="shared" si="25"/>
        <v>11.58447788168972</v>
      </c>
      <c r="L115" s="3">
        <f t="shared" si="34"/>
        <v>0.0053117941642742</v>
      </c>
      <c r="M115" s="3">
        <f t="shared" si="26"/>
        <v>0.30434338725513194</v>
      </c>
      <c r="N115" s="3">
        <f t="shared" si="35"/>
        <v>-2.0297421136611136</v>
      </c>
      <c r="O115" s="3">
        <f t="shared" si="36"/>
        <v>5.203568639064703</v>
      </c>
      <c r="P115" s="2">
        <f t="shared" si="37"/>
        <v>0.2168153599610293</v>
      </c>
      <c r="Q115" s="3">
        <f t="shared" si="38"/>
        <v>18.302518909301277</v>
      </c>
      <c r="R115" s="2">
        <f t="shared" si="39"/>
        <v>0.2626049545542199</v>
      </c>
      <c r="S115" s="3">
        <f t="shared" si="40"/>
        <v>1.1309736837689632</v>
      </c>
      <c r="T115" s="3">
        <f t="shared" si="27"/>
        <v>64.80001882032501</v>
      </c>
      <c r="U115" s="3">
        <f t="shared" si="41"/>
        <v>-0.24293658824208375</v>
      </c>
      <c r="V115" s="3">
        <f t="shared" si="28"/>
        <v>-13.919241195578898</v>
      </c>
    </row>
    <row r="116" spans="1:22" ht="13.5">
      <c r="A116" s="1">
        <v>39194</v>
      </c>
      <c r="B116" s="2">
        <f t="shared" si="31"/>
        <v>0.16666666666666666</v>
      </c>
      <c r="C116" s="3">
        <f t="shared" si="29"/>
        <v>34.96666666666667</v>
      </c>
      <c r="D116" s="3">
        <f t="shared" si="21"/>
        <v>0.6102834617806839</v>
      </c>
      <c r="E116" s="3">
        <f t="shared" si="30"/>
        <v>138.4</v>
      </c>
      <c r="F116" s="4">
        <f t="shared" si="22"/>
        <v>2.4155356847601523</v>
      </c>
      <c r="G116" s="5">
        <f t="shared" si="23"/>
        <v>112</v>
      </c>
      <c r="H116" s="7">
        <f t="shared" si="32"/>
        <v>4</v>
      </c>
      <c r="I116" s="3">
        <f t="shared" si="33"/>
        <v>1.910776901635436</v>
      </c>
      <c r="J116" s="3">
        <f t="shared" si="24"/>
        <v>0.20812374143900883</v>
      </c>
      <c r="K116" s="3">
        <f t="shared" si="25"/>
        <v>11.924612000927205</v>
      </c>
      <c r="L116" s="3">
        <f t="shared" si="34"/>
        <v>0.006260045640891103</v>
      </c>
      <c r="M116" s="3">
        <f t="shared" si="26"/>
        <v>0.35867419478232876</v>
      </c>
      <c r="N116" s="3">
        <f t="shared" si="35"/>
        <v>-2.0287938621844965</v>
      </c>
      <c r="O116" s="3">
        <f t="shared" si="36"/>
        <v>5.183223895533317</v>
      </c>
      <c r="P116" s="2">
        <f t="shared" si="37"/>
        <v>0.2159676623138882</v>
      </c>
      <c r="Q116" s="3">
        <f t="shared" si="38"/>
        <v>18.31561954516237</v>
      </c>
      <c r="R116" s="2">
        <f t="shared" si="39"/>
        <v>0.2631508143817654</v>
      </c>
      <c r="S116" s="3">
        <f t="shared" si="40"/>
        <v>1.126973491944561</v>
      </c>
      <c r="T116" s="3">
        <f t="shared" si="27"/>
        <v>64.57082471154402</v>
      </c>
      <c r="U116" s="3">
        <f t="shared" si="41"/>
        <v>-0.2383528325747839</v>
      </c>
      <c r="V116" s="3">
        <f t="shared" si="28"/>
        <v>-13.656611341523444</v>
      </c>
    </row>
    <row r="117" spans="1:22" ht="13.5">
      <c r="A117" s="1">
        <v>39195</v>
      </c>
      <c r="B117" s="2">
        <f t="shared" si="31"/>
        <v>0.16666666666666666</v>
      </c>
      <c r="C117" s="3">
        <f t="shared" si="29"/>
        <v>34.96666666666667</v>
      </c>
      <c r="D117" s="3">
        <f t="shared" si="21"/>
        <v>0.6102834617806839</v>
      </c>
      <c r="E117" s="3">
        <f t="shared" si="30"/>
        <v>138.4</v>
      </c>
      <c r="F117" s="4">
        <f t="shared" si="22"/>
        <v>2.4155356847601523</v>
      </c>
      <c r="G117" s="5">
        <f t="shared" si="23"/>
        <v>113</v>
      </c>
      <c r="H117" s="7">
        <f t="shared" si="32"/>
        <v>4</v>
      </c>
      <c r="I117" s="3">
        <f t="shared" si="33"/>
        <v>1.9279911079564758</v>
      </c>
      <c r="J117" s="3">
        <f t="shared" si="24"/>
        <v>0.21400369843981223</v>
      </c>
      <c r="K117" s="3">
        <f t="shared" si="25"/>
        <v>12.26150872079164</v>
      </c>
      <c r="L117" s="3">
        <f t="shared" si="34"/>
        <v>0.007173532429278283</v>
      </c>
      <c r="M117" s="3">
        <f t="shared" si="26"/>
        <v>0.4110131323978743</v>
      </c>
      <c r="N117" s="3">
        <f t="shared" si="35"/>
        <v>-2.0278803753961094</v>
      </c>
      <c r="O117" s="3">
        <f t="shared" si="36"/>
        <v>5.163118905526755</v>
      </c>
      <c r="P117" s="2">
        <f t="shared" si="37"/>
        <v>0.21512995439694813</v>
      </c>
      <c r="Q117" s="3">
        <f t="shared" si="38"/>
        <v>18.32874601015353</v>
      </c>
      <c r="R117" s="2">
        <f t="shared" si="39"/>
        <v>0.26369775042306376</v>
      </c>
      <c r="S117" s="3">
        <f t="shared" si="40"/>
        <v>1.1230015428032207</v>
      </c>
      <c r="T117" s="3">
        <f t="shared" si="27"/>
        <v>64.34324878930462</v>
      </c>
      <c r="U117" s="3">
        <f t="shared" si="41"/>
        <v>-0.23382972303581562</v>
      </c>
      <c r="V117" s="3">
        <f t="shared" si="28"/>
        <v>-13.397456254665197</v>
      </c>
    </row>
    <row r="118" spans="1:22" ht="13.5">
      <c r="A118" s="1">
        <v>39196</v>
      </c>
      <c r="B118" s="2">
        <f t="shared" si="31"/>
        <v>0.16666666666666666</v>
      </c>
      <c r="C118" s="3">
        <f t="shared" si="29"/>
        <v>34.96666666666667</v>
      </c>
      <c r="D118" s="3">
        <f t="shared" si="21"/>
        <v>0.6102834617806839</v>
      </c>
      <c r="E118" s="3">
        <f t="shared" si="30"/>
        <v>138.4</v>
      </c>
      <c r="F118" s="4">
        <f t="shared" si="22"/>
        <v>2.4155356847601523</v>
      </c>
      <c r="G118" s="5">
        <f t="shared" si="23"/>
        <v>114</v>
      </c>
      <c r="H118" s="7">
        <f t="shared" si="32"/>
        <v>4</v>
      </c>
      <c r="I118" s="3">
        <f t="shared" si="33"/>
        <v>1.9452053142775159</v>
      </c>
      <c r="J118" s="3">
        <f t="shared" si="24"/>
        <v>0.2198255725742658</v>
      </c>
      <c r="K118" s="3">
        <f t="shared" si="25"/>
        <v>12.59507753755221</v>
      </c>
      <c r="L118" s="3">
        <f t="shared" si="34"/>
        <v>0.008051312650560933</v>
      </c>
      <c r="M118" s="3">
        <f t="shared" si="26"/>
        <v>0.46130623441742963</v>
      </c>
      <c r="N118" s="3">
        <f t="shared" si="35"/>
        <v>-2.0270025951748267</v>
      </c>
      <c r="O118" s="3">
        <f t="shared" si="36"/>
        <v>5.143261548588776</v>
      </c>
      <c r="P118" s="2">
        <f t="shared" si="37"/>
        <v>0.21430256452453234</v>
      </c>
      <c r="Q118" s="3">
        <f t="shared" si="38"/>
        <v>18.341897620155564</v>
      </c>
      <c r="R118" s="2">
        <f t="shared" si="39"/>
        <v>0.2642457341731485</v>
      </c>
      <c r="S118" s="3">
        <f t="shared" si="40"/>
        <v>1.1190580904587926</v>
      </c>
      <c r="T118" s="3">
        <f t="shared" si="27"/>
        <v>64.11730561325791</v>
      </c>
      <c r="U118" s="3">
        <f t="shared" si="41"/>
        <v>-0.22936905598146506</v>
      </c>
      <c r="V118" s="3">
        <f t="shared" si="28"/>
        <v>-13.141878858637858</v>
      </c>
    </row>
    <row r="119" spans="1:22" ht="13.5">
      <c r="A119" s="1">
        <v>39197</v>
      </c>
      <c r="B119" s="2">
        <f t="shared" si="31"/>
        <v>0.16666666666666666</v>
      </c>
      <c r="C119" s="3">
        <f t="shared" si="29"/>
        <v>34.96666666666667</v>
      </c>
      <c r="D119" s="3">
        <f t="shared" si="21"/>
        <v>0.6102834617806839</v>
      </c>
      <c r="E119" s="3">
        <f t="shared" si="30"/>
        <v>138.4</v>
      </c>
      <c r="F119" s="4">
        <f t="shared" si="22"/>
        <v>2.4155356847601523</v>
      </c>
      <c r="G119" s="5">
        <f t="shared" si="23"/>
        <v>115</v>
      </c>
      <c r="H119" s="7">
        <f t="shared" si="32"/>
        <v>4</v>
      </c>
      <c r="I119" s="3">
        <f t="shared" si="33"/>
        <v>1.9624195205985557</v>
      </c>
      <c r="J119" s="3">
        <f t="shared" si="24"/>
        <v>0.22558778677728095</v>
      </c>
      <c r="K119" s="3">
        <f t="shared" si="25"/>
        <v>12.925228092035317</v>
      </c>
      <c r="L119" s="3">
        <f t="shared" si="34"/>
        <v>0.008892494832857215</v>
      </c>
      <c r="M119" s="3">
        <f t="shared" si="26"/>
        <v>0.5095024232646108</v>
      </c>
      <c r="N119" s="3">
        <f t="shared" si="35"/>
        <v>-2.0261614129925305</v>
      </c>
      <c r="O119" s="3">
        <f t="shared" si="36"/>
        <v>5.123659625132273</v>
      </c>
      <c r="P119" s="2">
        <f t="shared" si="37"/>
        <v>0.2134858177138447</v>
      </c>
      <c r="Q119" s="3">
        <f t="shared" si="38"/>
        <v>18.35507338509911</v>
      </c>
      <c r="R119" s="2">
        <f t="shared" si="39"/>
        <v>0.2647947243791296</v>
      </c>
      <c r="S119" s="3">
        <f t="shared" si="40"/>
        <v>1.1151434338442845</v>
      </c>
      <c r="T119" s="3">
        <f t="shared" si="27"/>
        <v>63.89301231100363</v>
      </c>
      <c r="U119" s="3">
        <f t="shared" si="41"/>
        <v>-0.22497257935534123</v>
      </c>
      <c r="V119" s="3">
        <f t="shared" si="28"/>
        <v>-12.889979303233048</v>
      </c>
    </row>
    <row r="120" spans="1:22" ht="13.5">
      <c r="A120" s="1">
        <v>39198</v>
      </c>
      <c r="B120" s="2">
        <f t="shared" si="31"/>
        <v>0.16666666666666666</v>
      </c>
      <c r="C120" s="3">
        <f t="shared" si="29"/>
        <v>34.96666666666667</v>
      </c>
      <c r="D120" s="3">
        <f t="shared" si="21"/>
        <v>0.6102834617806839</v>
      </c>
      <c r="E120" s="3">
        <f t="shared" si="30"/>
        <v>138.4</v>
      </c>
      <c r="F120" s="4">
        <f t="shared" si="22"/>
        <v>2.4155356847601523</v>
      </c>
      <c r="G120" s="5">
        <f t="shared" si="23"/>
        <v>116</v>
      </c>
      <c r="H120" s="7">
        <f t="shared" si="32"/>
        <v>4</v>
      </c>
      <c r="I120" s="3">
        <f t="shared" si="33"/>
        <v>1.9796337269195956</v>
      </c>
      <c r="J120" s="3">
        <f t="shared" si="24"/>
        <v>0.23128876681447155</v>
      </c>
      <c r="K120" s="3">
        <f t="shared" si="25"/>
        <v>13.251870187254672</v>
      </c>
      <c r="L120" s="3">
        <f t="shared" si="34"/>
        <v>0.009696238923735619</v>
      </c>
      <c r="M120" s="3">
        <f t="shared" si="26"/>
        <v>0.5555535674805226</v>
      </c>
      <c r="N120" s="3">
        <f t="shared" si="35"/>
        <v>-2.025357668901652</v>
      </c>
      <c r="O120" s="3">
        <f t="shared" si="36"/>
        <v>5.104320853546819</v>
      </c>
      <c r="P120" s="2">
        <f t="shared" si="37"/>
        <v>0.2126800355644508</v>
      </c>
      <c r="Q120" s="3">
        <f t="shared" si="38"/>
        <v>18.368272004122446</v>
      </c>
      <c r="R120" s="2">
        <f t="shared" si="39"/>
        <v>0.2653446668384352</v>
      </c>
      <c r="S120" s="3">
        <f t="shared" si="40"/>
        <v>1.1112579169239685</v>
      </c>
      <c r="T120" s="3">
        <f t="shared" si="27"/>
        <v>63.67038859024285</v>
      </c>
      <c r="U120" s="3">
        <f t="shared" si="41"/>
        <v>-0.22064199213492272</v>
      </c>
      <c r="V120" s="3">
        <f t="shared" si="28"/>
        <v>-12.641854932689776</v>
      </c>
    </row>
    <row r="121" spans="1:22" ht="13.5">
      <c r="A121" s="1">
        <v>39199</v>
      </c>
      <c r="B121" s="2">
        <f t="shared" si="31"/>
        <v>0.16666666666666666</v>
      </c>
      <c r="C121" s="3">
        <f t="shared" si="29"/>
        <v>34.96666666666667</v>
      </c>
      <c r="D121" s="3">
        <f t="shared" si="21"/>
        <v>0.6102834617806839</v>
      </c>
      <c r="E121" s="3">
        <f t="shared" si="30"/>
        <v>138.4</v>
      </c>
      <c r="F121" s="4">
        <f t="shared" si="22"/>
        <v>2.4155356847601523</v>
      </c>
      <c r="G121" s="5">
        <f t="shared" si="23"/>
        <v>117</v>
      </c>
      <c r="H121" s="7">
        <f t="shared" si="32"/>
        <v>4</v>
      </c>
      <c r="I121" s="3">
        <f t="shared" si="33"/>
        <v>1.9968479332406357</v>
      </c>
      <c r="J121" s="3">
        <f t="shared" si="24"/>
        <v>0.23692694163536718</v>
      </c>
      <c r="K121" s="3">
        <f t="shared" si="25"/>
        <v>13.574913808648922</v>
      </c>
      <c r="L121" s="3">
        <f t="shared" si="34"/>
        <v>0.01046175723934635</v>
      </c>
      <c r="M121" s="3">
        <f t="shared" si="26"/>
        <v>0.5994145361049813</v>
      </c>
      <c r="N121" s="3">
        <f t="shared" si="35"/>
        <v>-2.0245921505860416</v>
      </c>
      <c r="O121" s="3">
        <f t="shared" si="36"/>
        <v>5.0852528672225725</v>
      </c>
      <c r="P121" s="2">
        <f t="shared" si="37"/>
        <v>0.21188553613427386</v>
      </c>
      <c r="Q121" s="3">
        <f t="shared" si="38"/>
        <v>18.381491861296762</v>
      </c>
      <c r="R121" s="2">
        <f t="shared" si="39"/>
        <v>0.2658954942206984</v>
      </c>
      <c r="S121" s="3">
        <f t="shared" si="40"/>
        <v>1.1074019287747543</v>
      </c>
      <c r="T121" s="3">
        <f t="shared" si="27"/>
        <v>63.44945674344042</v>
      </c>
      <c r="U121" s="3">
        <f t="shared" si="41"/>
        <v>-0.21637894382568537</v>
      </c>
      <c r="V121" s="3">
        <f t="shared" si="28"/>
        <v>-12.397600256710096</v>
      </c>
    </row>
    <row r="122" spans="1:22" ht="13.5">
      <c r="A122" s="1">
        <v>39200</v>
      </c>
      <c r="B122" s="2">
        <f t="shared" si="31"/>
        <v>0.16666666666666666</v>
      </c>
      <c r="C122" s="3">
        <f t="shared" si="29"/>
        <v>34.96666666666667</v>
      </c>
      <c r="D122" s="3">
        <f t="shared" si="21"/>
        <v>0.6102834617806839</v>
      </c>
      <c r="E122" s="3">
        <f t="shared" si="30"/>
        <v>138.4</v>
      </c>
      <c r="F122" s="4">
        <f t="shared" si="22"/>
        <v>2.4155356847601523</v>
      </c>
      <c r="G122" s="5">
        <f t="shared" si="23"/>
        <v>118</v>
      </c>
      <c r="H122" s="7">
        <f t="shared" si="32"/>
        <v>4</v>
      </c>
      <c r="I122" s="3">
        <f t="shared" si="33"/>
        <v>2.0140621395616756</v>
      </c>
      <c r="J122" s="3">
        <f t="shared" si="24"/>
        <v>0.24250074377204953</v>
      </c>
      <c r="K122" s="3">
        <f t="shared" si="25"/>
        <v>13.89426914692182</v>
      </c>
      <c r="L122" s="3">
        <f t="shared" si="34"/>
        <v>0.011188315349115921</v>
      </c>
      <c r="M122" s="3">
        <f t="shared" si="26"/>
        <v>0.6410432493657805</v>
      </c>
      <c r="N122" s="3">
        <f t="shared" si="35"/>
        <v>-2.023865592476272</v>
      </c>
      <c r="O122" s="3">
        <f t="shared" si="36"/>
        <v>5.066463211479514</v>
      </c>
      <c r="P122" s="2">
        <f t="shared" si="37"/>
        <v>0.2111026338116464</v>
      </c>
      <c r="Q122" s="3">
        <f t="shared" si="38"/>
        <v>18.394731021938384</v>
      </c>
      <c r="R122" s="2">
        <f t="shared" si="39"/>
        <v>0.2664471259140993</v>
      </c>
      <c r="S122" s="3">
        <f t="shared" si="40"/>
        <v>1.1035759035394574</v>
      </c>
      <c r="T122" s="3">
        <f t="shared" si="27"/>
        <v>63.23024164514736</v>
      </c>
      <c r="U122" s="3">
        <f t="shared" si="41"/>
        <v>-0.2121850340023853</v>
      </c>
      <c r="V122" s="3">
        <f t="shared" si="28"/>
        <v>-12.157306924176543</v>
      </c>
    </row>
    <row r="123" spans="1:22" ht="13.5">
      <c r="A123" s="1">
        <v>39201</v>
      </c>
      <c r="B123" s="2">
        <f t="shared" si="31"/>
        <v>0.16666666666666666</v>
      </c>
      <c r="C123" s="3">
        <f t="shared" si="29"/>
        <v>34.96666666666667</v>
      </c>
      <c r="D123" s="3">
        <f t="shared" si="21"/>
        <v>0.6102834617806839</v>
      </c>
      <c r="E123" s="3">
        <f t="shared" si="30"/>
        <v>138.4</v>
      </c>
      <c r="F123" s="4">
        <f t="shared" si="22"/>
        <v>2.4155356847601523</v>
      </c>
      <c r="G123" s="5">
        <f t="shared" si="23"/>
        <v>119</v>
      </c>
      <c r="H123" s="7">
        <f t="shared" si="32"/>
        <v>4</v>
      </c>
      <c r="I123" s="3">
        <f t="shared" si="33"/>
        <v>2.0312763458827154</v>
      </c>
      <c r="J123" s="3">
        <f t="shared" si="24"/>
        <v>0.24800860978297667</v>
      </c>
      <c r="K123" s="3">
        <f t="shared" si="25"/>
        <v>14.209846623471504</v>
      </c>
      <c r="L123" s="3">
        <f t="shared" si="34"/>
        <v>0.011875232894970895</v>
      </c>
      <c r="M123" s="3">
        <f t="shared" si="26"/>
        <v>0.6804007256167547</v>
      </c>
      <c r="N123" s="3">
        <f t="shared" si="35"/>
        <v>-2.023178674930417</v>
      </c>
      <c r="O123" s="3">
        <f t="shared" si="36"/>
        <v>5.0479593403907135</v>
      </c>
      <c r="P123" s="2">
        <f t="shared" si="37"/>
        <v>0.2103316391829464</v>
      </c>
      <c r="Q123" s="3">
        <f t="shared" si="38"/>
        <v>18.407987229527052</v>
      </c>
      <c r="R123" s="2">
        <f t="shared" si="39"/>
        <v>0.2669994678969605</v>
      </c>
      <c r="S123" s="3">
        <f t="shared" si="40"/>
        <v>1.0997803202548135</v>
      </c>
      <c r="T123" s="3">
        <f t="shared" si="27"/>
        <v>63.01277074214686</v>
      </c>
      <c r="U123" s="3">
        <f t="shared" si="41"/>
        <v>-0.2080618118970361</v>
      </c>
      <c r="V123" s="3">
        <f t="shared" si="28"/>
        <v>-11.921063699544987</v>
      </c>
    </row>
    <row r="124" spans="1:22" ht="13.5">
      <c r="A124" s="1">
        <v>39202</v>
      </c>
      <c r="B124" s="2">
        <f t="shared" si="31"/>
        <v>0.16666666666666666</v>
      </c>
      <c r="C124" s="3">
        <f t="shared" si="29"/>
        <v>34.96666666666667</v>
      </c>
      <c r="D124" s="3">
        <f t="shared" si="21"/>
        <v>0.6102834617806839</v>
      </c>
      <c r="E124" s="3">
        <f t="shared" si="30"/>
        <v>138.4</v>
      </c>
      <c r="F124" s="4">
        <f t="shared" si="22"/>
        <v>2.4155356847601523</v>
      </c>
      <c r="G124" s="5">
        <f t="shared" si="23"/>
        <v>120</v>
      </c>
      <c r="H124" s="7">
        <f t="shared" si="32"/>
        <v>4</v>
      </c>
      <c r="I124" s="3">
        <f t="shared" si="33"/>
        <v>2.0484905522037553</v>
      </c>
      <c r="J124" s="3">
        <f t="shared" si="24"/>
        <v>0.253448980741617</v>
      </c>
      <c r="K124" s="3">
        <f t="shared" si="25"/>
        <v>14.521556918387136</v>
      </c>
      <c r="L124" s="3">
        <f t="shared" si="34"/>
        <v>0.012521884344134933</v>
      </c>
      <c r="M124" s="3">
        <f t="shared" si="26"/>
        <v>0.7174511244698726</v>
      </c>
      <c r="N124" s="3">
        <f t="shared" si="35"/>
        <v>-2.022532023481253</v>
      </c>
      <c r="O124" s="3">
        <f t="shared" si="36"/>
        <v>5.029748613488185</v>
      </c>
      <c r="P124" s="2">
        <f t="shared" si="37"/>
        <v>0.20957285889534105</v>
      </c>
      <c r="Q124" s="3">
        <f t="shared" si="38"/>
        <v>18.421257903249163</v>
      </c>
      <c r="R124" s="2">
        <f t="shared" si="39"/>
        <v>0.2675524126353818</v>
      </c>
      <c r="S124" s="3">
        <f t="shared" si="40"/>
        <v>1.0960157025573356</v>
      </c>
      <c r="T124" s="3">
        <f t="shared" si="27"/>
        <v>62.79707403660112</v>
      </c>
      <c r="U124" s="3">
        <f t="shared" si="41"/>
        <v>-0.20401077603303813</v>
      </c>
      <c r="V124" s="3">
        <f t="shared" si="28"/>
        <v>-11.688956441881773</v>
      </c>
    </row>
    <row r="125" spans="1:22" ht="13.5">
      <c r="A125" s="1">
        <v>39203</v>
      </c>
      <c r="B125" s="2">
        <f t="shared" si="31"/>
        <v>0.16666666666666666</v>
      </c>
      <c r="C125" s="3">
        <f t="shared" si="29"/>
        <v>34.96666666666667</v>
      </c>
      <c r="D125" s="3">
        <f t="shared" si="21"/>
        <v>0.6102834617806839</v>
      </c>
      <c r="E125" s="3">
        <f t="shared" si="30"/>
        <v>138.4</v>
      </c>
      <c r="F125" s="4">
        <f t="shared" si="22"/>
        <v>2.4155356847601523</v>
      </c>
      <c r="G125" s="5">
        <f t="shared" si="23"/>
        <v>121</v>
      </c>
      <c r="H125" s="7">
        <f t="shared" si="32"/>
        <v>4</v>
      </c>
      <c r="I125" s="3">
        <f t="shared" si="33"/>
        <v>2.065704758524795</v>
      </c>
      <c r="J125" s="3">
        <f t="shared" si="24"/>
        <v>0.2588203027693721</v>
      </c>
      <c r="K125" s="3">
        <f t="shared" si="25"/>
        <v>14.829311000983154</v>
      </c>
      <c r="L125" s="3">
        <f t="shared" si="34"/>
        <v>0.013127699674622705</v>
      </c>
      <c r="M125" s="3">
        <f t="shared" si="26"/>
        <v>0.752161786071145</v>
      </c>
      <c r="N125" s="3">
        <f t="shared" si="35"/>
        <v>-2.021926208150765</v>
      </c>
      <c r="O125" s="3">
        <f t="shared" si="36"/>
        <v>5.011838292339675</v>
      </c>
      <c r="P125" s="2">
        <f t="shared" si="37"/>
        <v>0.20882659551415314</v>
      </c>
      <c r="Q125" s="3">
        <f t="shared" si="38"/>
        <v>18.434540136184168</v>
      </c>
      <c r="R125" s="2">
        <f t="shared" si="39"/>
        <v>0.26810583900767365</v>
      </c>
      <c r="S125" s="3">
        <f t="shared" si="40"/>
        <v>1.092282618270319</v>
      </c>
      <c r="T125" s="3">
        <f t="shared" si="27"/>
        <v>62.58318406238846</v>
      </c>
      <c r="U125" s="3">
        <f t="shared" si="41"/>
        <v>-0.20003337390487214</v>
      </c>
      <c r="V125" s="3">
        <f t="shared" si="28"/>
        <v>-11.46106808651151</v>
      </c>
    </row>
    <row r="126" spans="1:22" ht="13.5">
      <c r="A126" s="1">
        <v>39204</v>
      </c>
      <c r="B126" s="2">
        <f t="shared" si="31"/>
        <v>0.16666666666666666</v>
      </c>
      <c r="C126" s="3">
        <f t="shared" si="29"/>
        <v>34.96666666666667</v>
      </c>
      <c r="D126" s="3">
        <f t="shared" si="21"/>
        <v>0.6102834617806839</v>
      </c>
      <c r="E126" s="3">
        <f t="shared" si="30"/>
        <v>138.4</v>
      </c>
      <c r="F126" s="4">
        <f t="shared" si="22"/>
        <v>2.4155356847601523</v>
      </c>
      <c r="G126" s="5">
        <f t="shared" si="23"/>
        <v>122</v>
      </c>
      <c r="H126" s="7">
        <f t="shared" si="32"/>
        <v>4</v>
      </c>
      <c r="I126" s="3">
        <f t="shared" si="33"/>
        <v>2.0829189648458355</v>
      </c>
      <c r="J126" s="3">
        <f t="shared" si="24"/>
        <v>0.264121027612126</v>
      </c>
      <c r="K126" s="3">
        <f t="shared" si="25"/>
        <v>15.133020162833102</v>
      </c>
      <c r="L126" s="3">
        <f t="shared" si="34"/>
        <v>0.013692164992635134</v>
      </c>
      <c r="M126" s="3">
        <f t="shared" si="26"/>
        <v>0.784503266474767</v>
      </c>
      <c r="N126" s="3">
        <f t="shared" si="35"/>
        <v>-2.021361742832753</v>
      </c>
      <c r="O126" s="3">
        <f t="shared" si="36"/>
        <v>4.994235536984776</v>
      </c>
      <c r="P126" s="2">
        <f t="shared" si="37"/>
        <v>0.20809314737436568</v>
      </c>
      <c r="Q126" s="3">
        <f t="shared" si="38"/>
        <v>18.447830694151918</v>
      </c>
      <c r="R126" s="2">
        <f t="shared" si="39"/>
        <v>0.2686596122563299</v>
      </c>
      <c r="S126" s="3">
        <f t="shared" si="40"/>
        <v>1.0885816788755227</v>
      </c>
      <c r="T126" s="3">
        <f t="shared" si="27"/>
        <v>62.371135854832936</v>
      </c>
      <c r="U126" s="3">
        <f t="shared" si="41"/>
        <v>-0.19613100170268277</v>
      </c>
      <c r="V126" s="3">
        <f t="shared" si="28"/>
        <v>-11.237478629236886</v>
      </c>
    </row>
    <row r="127" spans="1:22" ht="13.5">
      <c r="A127" s="1">
        <v>39205</v>
      </c>
      <c r="B127" s="2">
        <f t="shared" si="31"/>
        <v>0.16666666666666666</v>
      </c>
      <c r="C127" s="3">
        <f t="shared" si="29"/>
        <v>34.96666666666667</v>
      </c>
      <c r="D127" s="3">
        <f t="shared" si="21"/>
        <v>0.6102834617806839</v>
      </c>
      <c r="E127" s="3">
        <f t="shared" si="30"/>
        <v>138.4</v>
      </c>
      <c r="F127" s="4">
        <f t="shared" si="22"/>
        <v>2.4155356847601523</v>
      </c>
      <c r="G127" s="5">
        <f t="shared" si="23"/>
        <v>123</v>
      </c>
      <c r="H127" s="7">
        <f t="shared" si="32"/>
        <v>4</v>
      </c>
      <c r="I127" s="3">
        <f t="shared" si="33"/>
        <v>2.1001331711668754</v>
      </c>
      <c r="J127" s="3">
        <f t="shared" si="24"/>
        <v>0.2693496132596172</v>
      </c>
      <c r="K127" s="3">
        <f t="shared" si="25"/>
        <v>15.432596053257024</v>
      </c>
      <c r="L127" s="3">
        <f t="shared" si="34"/>
        <v>0.01421482308114098</v>
      </c>
      <c r="M127" s="3">
        <f t="shared" si="26"/>
        <v>0.8144493690745271</v>
      </c>
      <c r="N127" s="3">
        <f t="shared" si="35"/>
        <v>-2.020839084744247</v>
      </c>
      <c r="O127" s="3">
        <f t="shared" si="36"/>
        <v>4.976947402218848</v>
      </c>
      <c r="P127" s="2">
        <f t="shared" si="37"/>
        <v>0.20737280842578532</v>
      </c>
      <c r="Q127" s="3">
        <f t="shared" si="38"/>
        <v>18.46112601523788</v>
      </c>
      <c r="R127" s="2">
        <f t="shared" si="39"/>
        <v>0.269213583968245</v>
      </c>
      <c r="S127" s="3">
        <f t="shared" si="40"/>
        <v>1.0849135388732742</v>
      </c>
      <c r="T127" s="3">
        <f t="shared" si="27"/>
        <v>62.16096691404099</v>
      </c>
      <c r="U127" s="3">
        <f t="shared" si="41"/>
        <v>-0.19230500408101317</v>
      </c>
      <c r="V127" s="3">
        <f t="shared" si="28"/>
        <v>-11.018265113088127</v>
      </c>
    </row>
    <row r="128" spans="1:22" ht="13.5">
      <c r="A128" s="1">
        <v>39206</v>
      </c>
      <c r="B128" s="2">
        <f t="shared" si="31"/>
        <v>0.16666666666666666</v>
      </c>
      <c r="C128" s="3">
        <f t="shared" si="29"/>
        <v>34.96666666666667</v>
      </c>
      <c r="D128" s="3">
        <f t="shared" si="21"/>
        <v>0.6102834617806839</v>
      </c>
      <c r="E128" s="3">
        <f t="shared" si="30"/>
        <v>138.4</v>
      </c>
      <c r="F128" s="4">
        <f t="shared" si="22"/>
        <v>2.4155356847601523</v>
      </c>
      <c r="G128" s="5">
        <f t="shared" si="23"/>
        <v>124</v>
      </c>
      <c r="H128" s="7">
        <f t="shared" si="32"/>
        <v>4</v>
      </c>
      <c r="I128" s="3">
        <f t="shared" si="33"/>
        <v>2.1173473774879152</v>
      </c>
      <c r="J128" s="3">
        <f t="shared" si="24"/>
        <v>0.274504524606698</v>
      </c>
      <c r="K128" s="3">
        <f t="shared" si="25"/>
        <v>15.727950717208849</v>
      </c>
      <c r="L128" s="3">
        <f t="shared" si="34"/>
        <v>0.014695273879012961</v>
      </c>
      <c r="M128" s="3">
        <f t="shared" si="26"/>
        <v>0.8419771720562845</v>
      </c>
      <c r="N128" s="3">
        <f t="shared" si="35"/>
        <v>-2.020358633946375</v>
      </c>
      <c r="O128" s="3">
        <f t="shared" si="36"/>
        <v>4.959980833713386</v>
      </c>
      <c r="P128" s="2">
        <f t="shared" si="37"/>
        <v>0.2066658680713911</v>
      </c>
      <c r="Q128" s="3">
        <f t="shared" si="38"/>
        <v>18.474422210012442</v>
      </c>
      <c r="R128" s="2">
        <f t="shared" si="39"/>
        <v>0.26976759208385176</v>
      </c>
      <c r="S128" s="3">
        <f t="shared" si="40"/>
        <v>1.0812788950349352</v>
      </c>
      <c r="T128" s="3">
        <f t="shared" si="27"/>
        <v>61.95271716207093</v>
      </c>
      <c r="U128" s="3">
        <f t="shared" si="41"/>
        <v>-0.1885566739708699</v>
      </c>
      <c r="V128" s="3">
        <f t="shared" si="28"/>
        <v>-10.80350161755511</v>
      </c>
    </row>
    <row r="129" spans="1:22" ht="13.5">
      <c r="A129" s="1">
        <v>39207</v>
      </c>
      <c r="B129" s="2">
        <f t="shared" si="31"/>
        <v>0.16666666666666666</v>
      </c>
      <c r="C129" s="3">
        <f t="shared" si="29"/>
        <v>34.96666666666667</v>
      </c>
      <c r="D129" s="3">
        <f t="shared" si="21"/>
        <v>0.6102834617806839</v>
      </c>
      <c r="E129" s="3">
        <f t="shared" si="30"/>
        <v>138.4</v>
      </c>
      <c r="F129" s="4">
        <f t="shared" si="22"/>
        <v>2.4155356847601523</v>
      </c>
      <c r="G129" s="5">
        <f t="shared" si="23"/>
        <v>125</v>
      </c>
      <c r="H129" s="7">
        <f t="shared" si="32"/>
        <v>4</v>
      </c>
      <c r="I129" s="3">
        <f t="shared" si="33"/>
        <v>2.134561583808955</v>
      </c>
      <c r="J129" s="3">
        <f t="shared" si="24"/>
        <v>0.2795842341554035</v>
      </c>
      <c r="K129" s="3">
        <f t="shared" si="25"/>
        <v>16.01899663550198</v>
      </c>
      <c r="L129" s="3">
        <f t="shared" si="34"/>
        <v>0.0151331748901689</v>
      </c>
      <c r="M129" s="3">
        <f t="shared" si="26"/>
        <v>0.8670670518400312</v>
      </c>
      <c r="N129" s="3">
        <f t="shared" si="35"/>
        <v>-2.0199207329352187</v>
      </c>
      <c r="O129" s="3">
        <f t="shared" si="36"/>
        <v>4.943342663961875</v>
      </c>
      <c r="P129" s="2">
        <f t="shared" si="37"/>
        <v>0.20597261099841147</v>
      </c>
      <c r="Q129" s="3">
        <f t="shared" si="38"/>
        <v>18.487715062459454</v>
      </c>
      <c r="R129" s="2">
        <f t="shared" si="39"/>
        <v>0.2703214609358106</v>
      </c>
      <c r="S129" s="3">
        <f t="shared" si="40"/>
        <v>1.0776784855518828</v>
      </c>
      <c r="T129" s="3">
        <f t="shared" si="27"/>
        <v>61.74642889417315</v>
      </c>
      <c r="U129" s="3">
        <f t="shared" si="41"/>
        <v>-0.1848872524342112</v>
      </c>
      <c r="V129" s="3">
        <f t="shared" si="28"/>
        <v>-10.593259250250158</v>
      </c>
    </row>
    <row r="130" spans="1:22" ht="13.5">
      <c r="A130" s="1">
        <v>39208</v>
      </c>
      <c r="B130" s="2">
        <f t="shared" si="31"/>
        <v>0.16666666666666666</v>
      </c>
      <c r="C130" s="3">
        <f t="shared" si="29"/>
        <v>34.96666666666667</v>
      </c>
      <c r="D130" s="3">
        <f t="shared" si="21"/>
        <v>0.6102834617806839</v>
      </c>
      <c r="E130" s="3">
        <f t="shared" si="30"/>
        <v>138.4</v>
      </c>
      <c r="F130" s="4">
        <f t="shared" si="22"/>
        <v>2.4155356847601523</v>
      </c>
      <c r="G130" s="5">
        <f t="shared" si="23"/>
        <v>126</v>
      </c>
      <c r="H130" s="7">
        <f t="shared" si="32"/>
        <v>4</v>
      </c>
      <c r="I130" s="3">
        <f t="shared" si="33"/>
        <v>2.151775790129995</v>
      </c>
      <c r="J130" s="3">
        <f t="shared" si="24"/>
        <v>0.28458722275662685</v>
      </c>
      <c r="K130" s="3">
        <f t="shared" si="25"/>
        <v>16.305646767304136</v>
      </c>
      <c r="L130" s="3">
        <f t="shared" si="34"/>
        <v>0.01552824152225225</v>
      </c>
      <c r="M130" s="3">
        <f t="shared" si="26"/>
        <v>0.8897027024848548</v>
      </c>
      <c r="N130" s="3">
        <f t="shared" si="35"/>
        <v>-2.0195256663031356</v>
      </c>
      <c r="O130" s="3">
        <f t="shared" si="36"/>
        <v>4.927039608040567</v>
      </c>
      <c r="P130" s="2">
        <f t="shared" si="37"/>
        <v>0.2052933170016903</v>
      </c>
      <c r="Q130" s="3">
        <f t="shared" si="38"/>
        <v>18.501000031628116</v>
      </c>
      <c r="R130" s="2">
        <f t="shared" si="39"/>
        <v>0.2708750013178382</v>
      </c>
      <c r="S130" s="3">
        <f t="shared" si="40"/>
        <v>1.0741130890853363</v>
      </c>
      <c r="T130" s="3">
        <f t="shared" si="27"/>
        <v>61.54214672434918</v>
      </c>
      <c r="U130" s="3">
        <f t="shared" si="41"/>
        <v>-0.18129792855988278</v>
      </c>
      <c r="V130" s="3">
        <f t="shared" si="28"/>
        <v>-10.387606140945595</v>
      </c>
    </row>
    <row r="131" spans="1:22" ht="13.5">
      <c r="A131" s="1">
        <v>39209</v>
      </c>
      <c r="B131" s="2">
        <f t="shared" si="31"/>
        <v>0.16666666666666666</v>
      </c>
      <c r="C131" s="3">
        <f t="shared" si="29"/>
        <v>34.96666666666667</v>
      </c>
      <c r="D131" s="3">
        <f t="shared" si="21"/>
        <v>0.6102834617806839</v>
      </c>
      <c r="E131" s="3">
        <f t="shared" si="30"/>
        <v>138.4</v>
      </c>
      <c r="F131" s="4">
        <f t="shared" si="22"/>
        <v>2.4155356847601523</v>
      </c>
      <c r="G131" s="5">
        <f t="shared" si="23"/>
        <v>127</v>
      </c>
      <c r="H131" s="7">
        <f t="shared" si="32"/>
        <v>4</v>
      </c>
      <c r="I131" s="3">
        <f t="shared" si="33"/>
        <v>2.1689899964510353</v>
      </c>
      <c r="J131" s="3">
        <f t="shared" si="24"/>
        <v>0.28951198039006854</v>
      </c>
      <c r="K131" s="3">
        <f t="shared" si="25"/>
        <v>16.58781459482518</v>
      </c>
      <c r="L131" s="3">
        <f t="shared" si="34"/>
        <v>0.015880247354470616</v>
      </c>
      <c r="M131" s="3">
        <f t="shared" si="26"/>
        <v>0.9098711510349573</v>
      </c>
      <c r="N131" s="3">
        <f t="shared" si="35"/>
        <v>-2.019173660470917</v>
      </c>
      <c r="O131" s="3">
        <f t="shared" si="36"/>
        <v>4.911078259174265</v>
      </c>
      <c r="P131" s="2">
        <f t="shared" si="37"/>
        <v>0.2046282607989277</v>
      </c>
      <c r="Q131" s="3">
        <f t="shared" si="38"/>
        <v>18.514272254021073</v>
      </c>
      <c r="R131" s="2">
        <f t="shared" si="39"/>
        <v>0.27142801058421134</v>
      </c>
      <c r="S131" s="3">
        <f t="shared" si="40"/>
        <v>1.0705835237215495</v>
      </c>
      <c r="T131" s="3">
        <f t="shared" si="27"/>
        <v>61.339917525488644</v>
      </c>
      <c r="U131" s="3">
        <f t="shared" si="41"/>
        <v>-0.17778983939992024</v>
      </c>
      <c r="V131" s="3">
        <f t="shared" si="28"/>
        <v>-10.186607437924147</v>
      </c>
    </row>
    <row r="132" spans="1:22" ht="13.5">
      <c r="A132" s="1">
        <v>39210</v>
      </c>
      <c r="B132" s="2">
        <f t="shared" si="31"/>
        <v>0.16666666666666666</v>
      </c>
      <c r="C132" s="3">
        <f t="shared" si="29"/>
        <v>34.96666666666667</v>
      </c>
      <c r="D132" s="3">
        <f aca="true" t="shared" si="42" ref="D132:D195">C132/180*PI()</f>
        <v>0.6102834617806839</v>
      </c>
      <c r="E132" s="3">
        <f t="shared" si="30"/>
        <v>138.4</v>
      </c>
      <c r="F132" s="4">
        <f aca="true" t="shared" si="43" ref="F132:F195">E132/180*PI()</f>
        <v>2.4155356847601523</v>
      </c>
      <c r="G132" s="5">
        <f aca="true" t="shared" si="44" ref="G132:G195">A132-VALUE(TEXT(YEAR(A132),"####")&amp;"/1/1")+1</f>
        <v>128</v>
      </c>
      <c r="H132" s="7">
        <f t="shared" si="32"/>
        <v>4</v>
      </c>
      <c r="I132" s="3">
        <f t="shared" si="33"/>
        <v>2.186204202772075</v>
      </c>
      <c r="J132" s="3">
        <f aca="true" t="shared" si="45" ref="J132:J195">0.006918-0.399912*COS(I132)+0.070257*SIN(I132)-0.006758*COS(2*I132)+0.000907*SIN(2*I132)-0.002697*COS(3*I132)+0.00148*SIN(3*I132)</f>
        <v>0.2943570069810007</v>
      </c>
      <c r="K132" s="3">
        <f aca="true" t="shared" si="46" ref="K132:K195">J132/PI()*180</f>
        <v>16.865414170114253</v>
      </c>
      <c r="L132" s="3">
        <f t="shared" si="34"/>
        <v>0.016189024334295317</v>
      </c>
      <c r="M132" s="3">
        <f aca="true" t="shared" si="47" ref="M132:M195">L132/PI()*180</f>
        <v>0.9275627687897089</v>
      </c>
      <c r="N132" s="3">
        <f t="shared" si="35"/>
        <v>-2.0188648834910925</v>
      </c>
      <c r="O132" s="3">
        <f t="shared" si="36"/>
        <v>4.895465084097893</v>
      </c>
      <c r="P132" s="2">
        <f t="shared" si="37"/>
        <v>0.2039777118374122</v>
      </c>
      <c r="Q132" s="3">
        <f t="shared" si="38"/>
        <v>18.527526546730144</v>
      </c>
      <c r="R132" s="2">
        <f t="shared" si="39"/>
        <v>0.27198027278042264</v>
      </c>
      <c r="S132" s="3">
        <f t="shared" si="40"/>
        <v>1.0670906458370497</v>
      </c>
      <c r="T132" s="3">
        <f aca="true" t="shared" si="48" ref="T132:T195">S132/PI()*180</f>
        <v>61.13979036435222</v>
      </c>
      <c r="U132" s="3">
        <f t="shared" si="41"/>
        <v>-0.1743640699450769</v>
      </c>
      <c r="V132" s="3">
        <f aca="true" t="shared" si="49" ref="V132:V195">U132/PI()*180</f>
        <v>-9.99032530657679</v>
      </c>
    </row>
    <row r="133" spans="1:22" ht="13.5">
      <c r="A133" s="1">
        <v>39211</v>
      </c>
      <c r="B133" s="2">
        <f t="shared" si="31"/>
        <v>0.16666666666666666</v>
      </c>
      <c r="C133" s="3">
        <f aca="true" t="shared" si="50" ref="C133:C196">C$3</f>
        <v>34.96666666666667</v>
      </c>
      <c r="D133" s="3">
        <f t="shared" si="42"/>
        <v>0.6102834617806839</v>
      </c>
      <c r="E133" s="3">
        <f aca="true" t="shared" si="51" ref="E133:E196">E$3</f>
        <v>138.4</v>
      </c>
      <c r="F133" s="4">
        <f t="shared" si="43"/>
        <v>2.4155356847601523</v>
      </c>
      <c r="G133" s="5">
        <f t="shared" si="44"/>
        <v>129</v>
      </c>
      <c r="H133" s="7">
        <f t="shared" si="32"/>
        <v>4</v>
      </c>
      <c r="I133" s="3">
        <f t="shared" si="33"/>
        <v>2.203418409093115</v>
      </c>
      <c r="J133" s="3">
        <f t="shared" si="45"/>
        <v>0.2991208132522704</v>
      </c>
      <c r="K133" s="3">
        <f t="shared" si="46"/>
        <v>17.13836016387596</v>
      </c>
      <c r="L133" s="3">
        <f t="shared" si="34"/>
        <v>0.016454462902810246</v>
      </c>
      <c r="M133" s="3">
        <f t="shared" si="47"/>
        <v>0.9427712784856084</v>
      </c>
      <c r="N133" s="3">
        <f t="shared" si="35"/>
        <v>-2.0185994449225775</v>
      </c>
      <c r="O133" s="3">
        <f t="shared" si="36"/>
        <v>4.880206418205574</v>
      </c>
      <c r="P133" s="2">
        <f t="shared" si="37"/>
        <v>0.20334193409189893</v>
      </c>
      <c r="Q133" s="3">
        <f t="shared" si="38"/>
        <v>18.54075741132968</v>
      </c>
      <c r="R133" s="2">
        <f t="shared" si="39"/>
        <v>0.2725315588054033</v>
      </c>
      <c r="S133" s="3">
        <f t="shared" si="40"/>
        <v>1.0636353488787762</v>
      </c>
      <c r="T133" s="3">
        <f t="shared" si="48"/>
        <v>60.94181643167876</v>
      </c>
      <c r="U133" s="3">
        <f t="shared" si="41"/>
        <v>-0.17102165313832876</v>
      </c>
      <c r="V133" s="3">
        <f t="shared" si="49"/>
        <v>-9.798818930176528</v>
      </c>
    </row>
    <row r="134" spans="1:22" ht="13.5">
      <c r="A134" s="1">
        <v>39212</v>
      </c>
      <c r="B134" s="2">
        <f aca="true" t="shared" si="52" ref="B134:B197">B133</f>
        <v>0.16666666666666666</v>
      </c>
      <c r="C134" s="3">
        <f t="shared" si="50"/>
        <v>34.96666666666667</v>
      </c>
      <c r="D134" s="3">
        <f t="shared" si="42"/>
        <v>0.6102834617806839</v>
      </c>
      <c r="E134" s="3">
        <f t="shared" si="51"/>
        <v>138.4</v>
      </c>
      <c r="F134" s="4">
        <f t="shared" si="43"/>
        <v>2.4155356847601523</v>
      </c>
      <c r="G134" s="5">
        <f t="shared" si="44"/>
        <v>130</v>
      </c>
      <c r="H134" s="7">
        <f aca="true" t="shared" si="53" ref="H134:H197">B134*24</f>
        <v>4</v>
      </c>
      <c r="I134" s="3">
        <f aca="true" t="shared" si="54" ref="I134:I197">(G134-1)/365*2*PI()</f>
        <v>2.220632615414155</v>
      </c>
      <c r="J134" s="3">
        <f t="shared" si="45"/>
        <v>0.30380192160984787</v>
      </c>
      <c r="K134" s="3">
        <f t="shared" si="46"/>
        <v>17.406567916208566</v>
      </c>
      <c r="L134" s="3">
        <f aca="true" t="shared" si="55" ref="L134:L197">0.000075+0.001868*COS(I134)-0.032077*SIN(I134)-0.014615*COS(2*I134)-0.040849*SIN(2*I134)</f>
        <v>0.01667651204858308</v>
      </c>
      <c r="M134" s="3">
        <f t="shared" si="47"/>
        <v>0.9554937573828769</v>
      </c>
      <c r="N134" s="3">
        <f aca="true" t="shared" si="56" ref="N134:N197">(H134-12)/12*PI()+(E134-135)/180*PI()+L134</f>
        <v>-2.0183773957768048</v>
      </c>
      <c r="O134" s="3">
        <f aca="true" t="shared" si="57" ref="O134:O197">(-ACOS(-TAN($J134)*TAN($D134))-$L134-($E134-135)/180*PI())/PI()*12+12</f>
        <v>4.865308460479954</v>
      </c>
      <c r="P134" s="2">
        <f aca="true" t="shared" si="58" ref="P134:P197">O134/24</f>
        <v>0.20272118585333143</v>
      </c>
      <c r="Q134" s="3">
        <f aca="true" t="shared" si="59" ref="Q134:Q197">(ACOS(-TAN($J134)*TAN($D134))-$L134-($E134-135)/180*PI())/PI()*12+12</f>
        <v>18.55395903853566</v>
      </c>
      <c r="R134" s="2">
        <f aca="true" t="shared" si="60" ref="R134:R197">(Q134-12)/24</f>
        <v>0.27308162660565244</v>
      </c>
      <c r="S134" s="3">
        <f aca="true" t="shared" si="61" ref="S134:S197">ATAN(COS(D134)*COS(J134)*SIN(N134)/(SIN(D134)*SIN(U134)-SIN(J134)))</f>
        <v>1.060218562064107</v>
      </c>
      <c r="T134" s="3">
        <f t="shared" si="48"/>
        <v>60.74604896770226</v>
      </c>
      <c r="U134" s="3">
        <f aca="true" t="shared" si="62" ref="U134:U197">ASIN(SIN(D134)*SIN(J134)+COS(D134)*COS(J134)*COS(N134))</f>
        <v>-0.16776356992504893</v>
      </c>
      <c r="V134" s="3">
        <f t="shared" si="49"/>
        <v>-9.612144512753172</v>
      </c>
    </row>
    <row r="135" spans="1:22" ht="13.5">
      <c r="A135" s="1">
        <v>39213</v>
      </c>
      <c r="B135" s="2">
        <f t="shared" si="52"/>
        <v>0.16666666666666666</v>
      </c>
      <c r="C135" s="3">
        <f t="shared" si="50"/>
        <v>34.96666666666667</v>
      </c>
      <c r="D135" s="3">
        <f t="shared" si="42"/>
        <v>0.6102834617806839</v>
      </c>
      <c r="E135" s="3">
        <f t="shared" si="51"/>
        <v>138.4</v>
      </c>
      <c r="F135" s="4">
        <f t="shared" si="43"/>
        <v>2.4155356847601523</v>
      </c>
      <c r="G135" s="5">
        <f t="shared" si="44"/>
        <v>131</v>
      </c>
      <c r="H135" s="7">
        <f t="shared" si="53"/>
        <v>4</v>
      </c>
      <c r="I135" s="3">
        <f t="shared" si="54"/>
        <v>2.237846821735195</v>
      </c>
      <c r="J135" s="3">
        <f t="shared" si="45"/>
        <v>0.30839886706011527</v>
      </c>
      <c r="K135" s="3">
        <f t="shared" si="46"/>
        <v>17.669953489160754</v>
      </c>
      <c r="L135" s="3">
        <f t="shared" si="55"/>
        <v>0.016855179290017782</v>
      </c>
      <c r="M135" s="3">
        <f t="shared" si="47"/>
        <v>0.9657306362543303</v>
      </c>
      <c r="N135" s="3">
        <f t="shared" si="56"/>
        <v>-2.01819872853537</v>
      </c>
      <c r="O135" s="3">
        <f t="shared" si="57"/>
        <v>4.850777268195687</v>
      </c>
      <c r="P135" s="2">
        <f t="shared" si="58"/>
        <v>0.20211571950815363</v>
      </c>
      <c r="Q135" s="3">
        <f t="shared" si="59"/>
        <v>18.56712531363707</v>
      </c>
      <c r="R135" s="2">
        <f t="shared" si="60"/>
        <v>0.27363022140154464</v>
      </c>
      <c r="S135" s="3">
        <f t="shared" si="61"/>
        <v>1.0568412490059043</v>
      </c>
      <c r="T135" s="3">
        <f t="shared" si="48"/>
        <v>60.552543183372826</v>
      </c>
      <c r="U135" s="3">
        <f t="shared" si="62"/>
        <v>-0.16459074933844822</v>
      </c>
      <c r="V135" s="3">
        <f t="shared" si="49"/>
        <v>-9.43035528398873</v>
      </c>
    </row>
    <row r="136" spans="1:22" ht="13.5">
      <c r="A136" s="1">
        <v>39214</v>
      </c>
      <c r="B136" s="2">
        <f t="shared" si="52"/>
        <v>0.16666666666666666</v>
      </c>
      <c r="C136" s="3">
        <f t="shared" si="50"/>
        <v>34.96666666666667</v>
      </c>
      <c r="D136" s="3">
        <f t="shared" si="42"/>
        <v>0.6102834617806839</v>
      </c>
      <c r="E136" s="3">
        <f t="shared" si="51"/>
        <v>138.4</v>
      </c>
      <c r="F136" s="4">
        <f t="shared" si="43"/>
        <v>2.4155356847601523</v>
      </c>
      <c r="G136" s="5">
        <f t="shared" si="44"/>
        <v>132</v>
      </c>
      <c r="H136" s="7">
        <f t="shared" si="53"/>
        <v>4</v>
      </c>
      <c r="I136" s="3">
        <f t="shared" si="54"/>
        <v>2.255061028056235</v>
      </c>
      <c r="J136" s="3">
        <f t="shared" si="45"/>
        <v>0.3129101981569881</v>
      </c>
      <c r="K136" s="3">
        <f t="shared" si="46"/>
        <v>17.928433720997692</v>
      </c>
      <c r="L136" s="3">
        <f t="shared" si="55"/>
        <v>0.01699053058623233</v>
      </c>
      <c r="M136" s="3">
        <f t="shared" si="47"/>
        <v>0.973485694279049</v>
      </c>
      <c r="N136" s="3">
        <f t="shared" si="56"/>
        <v>-2.0180633772391556</v>
      </c>
      <c r="O136" s="3">
        <f t="shared" si="57"/>
        <v>4.836618751392416</v>
      </c>
      <c r="P136" s="2">
        <f t="shared" si="58"/>
        <v>0.20152578130801735</v>
      </c>
      <c r="Q136" s="3">
        <f t="shared" si="59"/>
        <v>18.58024982270371</v>
      </c>
      <c r="R136" s="2">
        <f t="shared" si="60"/>
        <v>0.2741770759459879</v>
      </c>
      <c r="S136" s="3">
        <f t="shared" si="61"/>
        <v>1.0535044062678198</v>
      </c>
      <c r="T136" s="3">
        <f t="shared" si="48"/>
        <v>60.36135617758171</v>
      </c>
      <c r="U136" s="3">
        <f t="shared" si="62"/>
        <v>-0.16150406861881322</v>
      </c>
      <c r="V136" s="3">
        <f t="shared" si="49"/>
        <v>-9.25350150604924</v>
      </c>
    </row>
    <row r="137" spans="1:22" ht="13.5">
      <c r="A137" s="1">
        <v>39215</v>
      </c>
      <c r="B137" s="2">
        <f t="shared" si="52"/>
        <v>0.16666666666666666</v>
      </c>
      <c r="C137" s="3">
        <f t="shared" si="50"/>
        <v>34.96666666666667</v>
      </c>
      <c r="D137" s="3">
        <f t="shared" si="42"/>
        <v>0.6102834617806839</v>
      </c>
      <c r="E137" s="3">
        <f t="shared" si="51"/>
        <v>138.4</v>
      </c>
      <c r="F137" s="4">
        <f t="shared" si="43"/>
        <v>2.4155356847601523</v>
      </c>
      <c r="G137" s="5">
        <f t="shared" si="44"/>
        <v>133</v>
      </c>
      <c r="H137" s="7">
        <f t="shared" si="53"/>
        <v>4</v>
      </c>
      <c r="I137" s="3">
        <f t="shared" si="54"/>
        <v>2.272275234377275</v>
      </c>
      <c r="J137" s="3">
        <f t="shared" si="45"/>
        <v>0.3173344779768556</v>
      </c>
      <c r="K137" s="3">
        <f t="shared" si="46"/>
        <v>18.181926282060996</v>
      </c>
      <c r="L137" s="3">
        <f t="shared" si="55"/>
        <v>0.01708269017659094</v>
      </c>
      <c r="M137" s="3">
        <f t="shared" si="47"/>
        <v>0.9787660498482519</v>
      </c>
      <c r="N137" s="3">
        <f t="shared" si="56"/>
        <v>-2.017971217648797</v>
      </c>
      <c r="O137" s="3">
        <f t="shared" si="57"/>
        <v>4.822838667114063</v>
      </c>
      <c r="P137" s="2">
        <f t="shared" si="58"/>
        <v>0.2009516111297526</v>
      </c>
      <c r="Q137" s="3">
        <f t="shared" si="59"/>
        <v>18.593325859572836</v>
      </c>
      <c r="R137" s="2">
        <f t="shared" si="60"/>
        <v>0.2747219108155348</v>
      </c>
      <c r="S137" s="3">
        <f t="shared" si="61"/>
        <v>1.0502090618552213</v>
      </c>
      <c r="T137" s="3">
        <f t="shared" si="48"/>
        <v>60.1725468506978</v>
      </c>
      <c r="U137" s="3">
        <f t="shared" si="62"/>
        <v>-0.15850435336500396</v>
      </c>
      <c r="V137" s="3">
        <f t="shared" si="49"/>
        <v>-9.081630482264956</v>
      </c>
    </row>
    <row r="138" spans="1:22" ht="13.5">
      <c r="A138" s="1">
        <v>39216</v>
      </c>
      <c r="B138" s="2">
        <f t="shared" si="52"/>
        <v>0.16666666666666666</v>
      </c>
      <c r="C138" s="3">
        <f t="shared" si="50"/>
        <v>34.96666666666667</v>
      </c>
      <c r="D138" s="3">
        <f t="shared" si="42"/>
        <v>0.6102834617806839</v>
      </c>
      <c r="E138" s="3">
        <f t="shared" si="51"/>
        <v>138.4</v>
      </c>
      <c r="F138" s="4">
        <f t="shared" si="43"/>
        <v>2.4155356847601523</v>
      </c>
      <c r="G138" s="5">
        <f t="shared" si="44"/>
        <v>134</v>
      </c>
      <c r="H138" s="7">
        <f t="shared" si="53"/>
        <v>4</v>
      </c>
      <c r="I138" s="3">
        <f t="shared" si="54"/>
        <v>2.289489440698315</v>
      </c>
      <c r="J138" s="3">
        <f t="shared" si="45"/>
        <v>0.3216702851192379</v>
      </c>
      <c r="K138" s="3">
        <f t="shared" si="46"/>
        <v>18.43034973210218</v>
      </c>
      <c r="L138" s="3">
        <f t="shared" si="55"/>
        <v>0.01713184034910572</v>
      </c>
      <c r="M138" s="3">
        <f t="shared" si="47"/>
        <v>0.9815821472956886</v>
      </c>
      <c r="N138" s="3">
        <f t="shared" si="56"/>
        <v>-2.017922067476282</v>
      </c>
      <c r="O138" s="3">
        <f t="shared" si="57"/>
        <v>4.809442613412915</v>
      </c>
      <c r="P138" s="2">
        <f t="shared" si="58"/>
        <v>0.20039344222553812</v>
      </c>
      <c r="Q138" s="3">
        <f t="shared" si="59"/>
        <v>18.606346433614327</v>
      </c>
      <c r="R138" s="2">
        <f t="shared" si="60"/>
        <v>0.2752644347339303</v>
      </c>
      <c r="S138" s="3">
        <f t="shared" si="61"/>
        <v>1.0469562736471716</v>
      </c>
      <c r="T138" s="3">
        <f t="shared" si="48"/>
        <v>59.98617581472662</v>
      </c>
      <c r="U138" s="3">
        <f t="shared" si="62"/>
        <v>-0.155592377716603</v>
      </c>
      <c r="V138" s="3">
        <f t="shared" si="49"/>
        <v>-8.91478656756671</v>
      </c>
    </row>
    <row r="139" spans="1:22" ht="13.5">
      <c r="A139" s="1">
        <v>39217</v>
      </c>
      <c r="B139" s="2">
        <f t="shared" si="52"/>
        <v>0.16666666666666666</v>
      </c>
      <c r="C139" s="3">
        <f t="shared" si="50"/>
        <v>34.96666666666667</v>
      </c>
      <c r="D139" s="3">
        <f t="shared" si="42"/>
        <v>0.6102834617806839</v>
      </c>
      <c r="E139" s="3">
        <f t="shared" si="51"/>
        <v>138.4</v>
      </c>
      <c r="F139" s="4">
        <f t="shared" si="43"/>
        <v>2.4155356847601523</v>
      </c>
      <c r="G139" s="5">
        <f t="shared" si="44"/>
        <v>135</v>
      </c>
      <c r="H139" s="7">
        <f t="shared" si="53"/>
        <v>4</v>
      </c>
      <c r="I139" s="3">
        <f t="shared" si="54"/>
        <v>2.3067036470193547</v>
      </c>
      <c r="J139" s="3">
        <f t="shared" si="45"/>
        <v>0.32591621473096355</v>
      </c>
      <c r="K139" s="3">
        <f t="shared" si="46"/>
        <v>18.67362357896368</v>
      </c>
      <c r="L139" s="3">
        <f t="shared" si="55"/>
        <v>0.017138221138006754</v>
      </c>
      <c r="M139" s="3">
        <f t="shared" si="47"/>
        <v>0.9819477395696817</v>
      </c>
      <c r="N139" s="3">
        <f t="shared" si="56"/>
        <v>-2.017915686687381</v>
      </c>
      <c r="O139" s="3">
        <f t="shared" si="57"/>
        <v>4.796436023118851</v>
      </c>
      <c r="P139" s="2">
        <f t="shared" si="58"/>
        <v>0.19985150096328544</v>
      </c>
      <c r="Q139" s="3">
        <f t="shared" si="59"/>
        <v>18.619304278271855</v>
      </c>
      <c r="R139" s="2">
        <f t="shared" si="60"/>
        <v>0.27580434492799394</v>
      </c>
      <c r="S139" s="3">
        <f t="shared" si="61"/>
        <v>1.0437471277749757</v>
      </c>
      <c r="T139" s="3">
        <f t="shared" si="48"/>
        <v>59.80230530040797</v>
      </c>
      <c r="U139" s="3">
        <f t="shared" si="62"/>
        <v>-0.15276886456506067</v>
      </c>
      <c r="V139" s="3">
        <f t="shared" si="49"/>
        <v>-8.753011180583652</v>
      </c>
    </row>
    <row r="140" spans="1:22" ht="13.5">
      <c r="A140" s="1">
        <v>39218</v>
      </c>
      <c r="B140" s="2">
        <f t="shared" si="52"/>
        <v>0.16666666666666666</v>
      </c>
      <c r="C140" s="3">
        <f t="shared" si="50"/>
        <v>34.96666666666667</v>
      </c>
      <c r="D140" s="3">
        <f t="shared" si="42"/>
        <v>0.6102834617806839</v>
      </c>
      <c r="E140" s="3">
        <f t="shared" si="51"/>
        <v>138.4</v>
      </c>
      <c r="F140" s="4">
        <f t="shared" si="43"/>
        <v>2.4155356847601523</v>
      </c>
      <c r="G140" s="5">
        <f t="shared" si="44"/>
        <v>136</v>
      </c>
      <c r="H140" s="7">
        <f t="shared" si="53"/>
        <v>4</v>
      </c>
      <c r="I140" s="3">
        <f t="shared" si="54"/>
        <v>2.3239178533403946</v>
      </c>
      <c r="J140" s="3">
        <f t="shared" si="45"/>
        <v>0.33007087955159226</v>
      </c>
      <c r="K140" s="3">
        <f t="shared" si="46"/>
        <v>18.91166833847718</v>
      </c>
      <c r="L140" s="3">
        <f t="shared" si="55"/>
        <v>0.017102129950865137</v>
      </c>
      <c r="M140" s="3">
        <f t="shared" si="47"/>
        <v>0.9798798668688504</v>
      </c>
      <c r="N140" s="3">
        <f t="shared" si="56"/>
        <v>-2.0179517778745226</v>
      </c>
      <c r="O140" s="3">
        <f t="shared" si="57"/>
        <v>4.783824157376032</v>
      </c>
      <c r="P140" s="2">
        <f t="shared" si="58"/>
        <v>0.19932600655733468</v>
      </c>
      <c r="Q140" s="3">
        <f t="shared" si="59"/>
        <v>18.63219186037479</v>
      </c>
      <c r="R140" s="2">
        <f t="shared" si="60"/>
        <v>0.2763413275156162</v>
      </c>
      <c r="S140" s="3">
        <f t="shared" si="61"/>
        <v>1.040582736952867</v>
      </c>
      <c r="T140" s="3">
        <f t="shared" si="48"/>
        <v>59.62099906157122</v>
      </c>
      <c r="U140" s="3">
        <f t="shared" si="62"/>
        <v>-0.15003448579211937</v>
      </c>
      <c r="V140" s="3">
        <f t="shared" si="49"/>
        <v>-8.596342817303954</v>
      </c>
    </row>
    <row r="141" spans="1:22" ht="13.5">
      <c r="A141" s="1">
        <v>39219</v>
      </c>
      <c r="B141" s="2">
        <f t="shared" si="52"/>
        <v>0.16666666666666666</v>
      </c>
      <c r="C141" s="3">
        <f t="shared" si="50"/>
        <v>34.96666666666667</v>
      </c>
      <c r="D141" s="3">
        <f t="shared" si="42"/>
        <v>0.6102834617806839</v>
      </c>
      <c r="E141" s="3">
        <f t="shared" si="51"/>
        <v>138.4</v>
      </c>
      <c r="F141" s="4">
        <f t="shared" si="43"/>
        <v>2.4155356847601523</v>
      </c>
      <c r="G141" s="5">
        <f t="shared" si="44"/>
        <v>137</v>
      </c>
      <c r="H141" s="7">
        <f t="shared" si="53"/>
        <v>4</v>
      </c>
      <c r="I141" s="3">
        <f t="shared" si="54"/>
        <v>2.341132059661435</v>
      </c>
      <c r="J141" s="3">
        <f t="shared" si="45"/>
        <v>0.33413291097772674</v>
      </c>
      <c r="K141" s="3">
        <f t="shared" si="46"/>
        <v>19.144405595444194</v>
      </c>
      <c r="L141" s="3">
        <f t="shared" si="55"/>
        <v>0.017023921125736634</v>
      </c>
      <c r="M141" s="3">
        <f t="shared" si="47"/>
        <v>0.9753988312683104</v>
      </c>
      <c r="N141" s="3">
        <f t="shared" si="56"/>
        <v>-2.018029986699651</v>
      </c>
      <c r="O141" s="3">
        <f t="shared" si="57"/>
        <v>4.771612098951502</v>
      </c>
      <c r="P141" s="2">
        <f t="shared" si="58"/>
        <v>0.19881717078964592</v>
      </c>
      <c r="Q141" s="3">
        <f t="shared" si="59"/>
        <v>18.645001390212723</v>
      </c>
      <c r="R141" s="2">
        <f t="shared" si="60"/>
        <v>0.27687505792553013</v>
      </c>
      <c r="S141" s="3">
        <f t="shared" si="61"/>
        <v>1.037464238766426</v>
      </c>
      <c r="T141" s="3">
        <f t="shared" si="48"/>
        <v>59.44232227706893</v>
      </c>
      <c r="U141" s="3">
        <f t="shared" si="62"/>
        <v>-0.1473898625337792</v>
      </c>
      <c r="V141" s="3">
        <f t="shared" si="49"/>
        <v>-8.444817066198926</v>
      </c>
    </row>
    <row r="142" spans="1:22" ht="13.5">
      <c r="A142" s="1">
        <v>39220</v>
      </c>
      <c r="B142" s="2">
        <f t="shared" si="52"/>
        <v>0.16666666666666666</v>
      </c>
      <c r="C142" s="3">
        <f t="shared" si="50"/>
        <v>34.96666666666667</v>
      </c>
      <c r="D142" s="3">
        <f t="shared" si="42"/>
        <v>0.6102834617806839</v>
      </c>
      <c r="E142" s="3">
        <f t="shared" si="51"/>
        <v>138.4</v>
      </c>
      <c r="F142" s="4">
        <f t="shared" si="43"/>
        <v>2.4155356847601523</v>
      </c>
      <c r="G142" s="5">
        <f t="shared" si="44"/>
        <v>138</v>
      </c>
      <c r="H142" s="7">
        <f t="shared" si="53"/>
        <v>4</v>
      </c>
      <c r="I142" s="3">
        <f t="shared" si="54"/>
        <v>2.3583462659824748</v>
      </c>
      <c r="J142" s="3">
        <f t="shared" si="45"/>
        <v>0.3381009601437927</v>
      </c>
      <c r="K142" s="3">
        <f t="shared" si="46"/>
        <v>19.371758065560183</v>
      </c>
      <c r="L142" s="3">
        <f t="shared" si="55"/>
        <v>0.016904005418878067</v>
      </c>
      <c r="M142" s="3">
        <f t="shared" si="47"/>
        <v>0.9685281673679865</v>
      </c>
      <c r="N142" s="3">
        <f t="shared" si="56"/>
        <v>-2.0181499024065097</v>
      </c>
      <c r="O142" s="3">
        <f t="shared" si="57"/>
        <v>4.759804745322425</v>
      </c>
      <c r="P142" s="2">
        <f t="shared" si="58"/>
        <v>0.1983251977217677</v>
      </c>
      <c r="Q142" s="3">
        <f t="shared" si="59"/>
        <v>18.657724832361843</v>
      </c>
      <c r="R142" s="2">
        <f t="shared" si="60"/>
        <v>0.2774052013484101</v>
      </c>
      <c r="S142" s="3">
        <f t="shared" si="61"/>
        <v>1.0343927939243613</v>
      </c>
      <c r="T142" s="3">
        <f t="shared" si="48"/>
        <v>59.26634145061141</v>
      </c>
      <c r="U142" s="3">
        <f t="shared" si="62"/>
        <v>-0.1448355654680132</v>
      </c>
      <c r="V142" s="3">
        <f t="shared" si="49"/>
        <v>-8.298466624707885</v>
      </c>
    </row>
    <row r="143" spans="1:22" ht="13.5">
      <c r="A143" s="1">
        <v>39221</v>
      </c>
      <c r="B143" s="2">
        <f t="shared" si="52"/>
        <v>0.16666666666666666</v>
      </c>
      <c r="C143" s="3">
        <f t="shared" si="50"/>
        <v>34.96666666666667</v>
      </c>
      <c r="D143" s="3">
        <f t="shared" si="42"/>
        <v>0.6102834617806839</v>
      </c>
      <c r="E143" s="3">
        <f t="shared" si="51"/>
        <v>138.4</v>
      </c>
      <c r="F143" s="4">
        <f t="shared" si="43"/>
        <v>2.4155356847601523</v>
      </c>
      <c r="G143" s="5">
        <f t="shared" si="44"/>
        <v>139</v>
      </c>
      <c r="H143" s="7">
        <f t="shared" si="53"/>
        <v>4</v>
      </c>
      <c r="I143" s="3">
        <f t="shared" si="54"/>
        <v>2.3755604723035146</v>
      </c>
      <c r="J143" s="3">
        <f t="shared" si="45"/>
        <v>0.34197369901679947</v>
      </c>
      <c r="K143" s="3">
        <f t="shared" si="46"/>
        <v>19.593649658139718</v>
      </c>
      <c r="L143" s="3">
        <f t="shared" si="55"/>
        <v>0.016742849423670516</v>
      </c>
      <c r="M143" s="3">
        <f t="shared" si="47"/>
        <v>0.9592946089993634</v>
      </c>
      <c r="N143" s="3">
        <f t="shared" si="56"/>
        <v>-2.0183110584017174</v>
      </c>
      <c r="O143" s="3">
        <f t="shared" si="57"/>
        <v>4.74840680155106</v>
      </c>
      <c r="P143" s="2">
        <f t="shared" si="58"/>
        <v>0.19785028339796085</v>
      </c>
      <c r="Q143" s="3">
        <f t="shared" si="59"/>
        <v>18.670353917249024</v>
      </c>
      <c r="R143" s="2">
        <f t="shared" si="60"/>
        <v>0.27793141321870934</v>
      </c>
      <c r="S143" s="3">
        <f t="shared" si="61"/>
        <v>1.0313695844792636</v>
      </c>
      <c r="T143" s="3">
        <f t="shared" si="48"/>
        <v>59.09312430882323</v>
      </c>
      <c r="U143" s="3">
        <f t="shared" si="62"/>
        <v>-0.14237211512443937</v>
      </c>
      <c r="V143" s="3">
        <f t="shared" si="49"/>
        <v>-8.15732131698105</v>
      </c>
    </row>
    <row r="144" spans="1:22" ht="13.5">
      <c r="A144" s="1">
        <v>39222</v>
      </c>
      <c r="B144" s="2">
        <f t="shared" si="52"/>
        <v>0.16666666666666666</v>
      </c>
      <c r="C144" s="3">
        <f t="shared" si="50"/>
        <v>34.96666666666667</v>
      </c>
      <c r="D144" s="3">
        <f t="shared" si="42"/>
        <v>0.6102834617806839</v>
      </c>
      <c r="E144" s="3">
        <f t="shared" si="51"/>
        <v>138.4</v>
      </c>
      <c r="F144" s="4">
        <f t="shared" si="43"/>
        <v>2.4155356847601523</v>
      </c>
      <c r="G144" s="5">
        <f t="shared" si="44"/>
        <v>140</v>
      </c>
      <c r="H144" s="7">
        <f t="shared" si="53"/>
        <v>4</v>
      </c>
      <c r="I144" s="3">
        <f t="shared" si="54"/>
        <v>2.3927746786245545</v>
      </c>
      <c r="J144" s="3">
        <f t="shared" si="45"/>
        <v>0.3457498215025394</v>
      </c>
      <c r="K144" s="3">
        <f t="shared" si="46"/>
        <v>19.810005539497066</v>
      </c>
      <c r="L144" s="3">
        <f t="shared" si="55"/>
        <v>0.016540974921466233</v>
      </c>
      <c r="M144" s="3">
        <f t="shared" si="47"/>
        <v>0.9477280520317535</v>
      </c>
      <c r="N144" s="3">
        <f t="shared" si="56"/>
        <v>-2.0185129329039215</v>
      </c>
      <c r="O144" s="3">
        <f t="shared" si="57"/>
        <v>4.737422772959118</v>
      </c>
      <c r="P144" s="2">
        <f t="shared" si="58"/>
        <v>0.19739261553996323</v>
      </c>
      <c r="Q144" s="3">
        <f t="shared" si="59"/>
        <v>18.68288015343665</v>
      </c>
      <c r="R144" s="2">
        <f t="shared" si="60"/>
        <v>0.278453339726527</v>
      </c>
      <c r="S144" s="3">
        <f t="shared" si="61"/>
        <v>1.0283958120229317</v>
      </c>
      <c r="T144" s="3">
        <f t="shared" si="48"/>
        <v>58.922739697843156</v>
      </c>
      <c r="U144" s="3">
        <f t="shared" si="62"/>
        <v>-0.13999998221413498</v>
      </c>
      <c r="V144" s="3">
        <f t="shared" si="49"/>
        <v>-8.021408112776525</v>
      </c>
    </row>
    <row r="145" spans="1:22" ht="13.5">
      <c r="A145" s="1">
        <v>39223</v>
      </c>
      <c r="B145" s="2">
        <f t="shared" si="52"/>
        <v>0.16666666666666666</v>
      </c>
      <c r="C145" s="3">
        <f t="shared" si="50"/>
        <v>34.96666666666667</v>
      </c>
      <c r="D145" s="3">
        <f t="shared" si="42"/>
        <v>0.6102834617806839</v>
      </c>
      <c r="E145" s="3">
        <f t="shared" si="51"/>
        <v>138.4</v>
      </c>
      <c r="F145" s="4">
        <f t="shared" si="43"/>
        <v>2.4155356847601523</v>
      </c>
      <c r="G145" s="5">
        <f t="shared" si="44"/>
        <v>141</v>
      </c>
      <c r="H145" s="7">
        <f t="shared" si="53"/>
        <v>4</v>
      </c>
      <c r="I145" s="3">
        <f t="shared" si="54"/>
        <v>2.4099888849455944</v>
      </c>
      <c r="J145" s="3">
        <f t="shared" si="45"/>
        <v>0.3494280445606317</v>
      </c>
      <c r="K145" s="3">
        <f t="shared" si="46"/>
        <v>20.02075219683346</v>
      </c>
      <c r="L145" s="3">
        <f t="shared" si="55"/>
        <v>0.01629895816515709</v>
      </c>
      <c r="M145" s="3">
        <f t="shared" si="47"/>
        <v>0.9338615133237935</v>
      </c>
      <c r="N145" s="3">
        <f t="shared" si="56"/>
        <v>-2.018754949660231</v>
      </c>
      <c r="O145" s="3">
        <f t="shared" si="57"/>
        <v>4.726856957615719</v>
      </c>
      <c r="P145" s="2">
        <f t="shared" si="58"/>
        <v>0.1969523732339883</v>
      </c>
      <c r="Q145" s="3">
        <f t="shared" si="59"/>
        <v>18.695294840607772</v>
      </c>
      <c r="R145" s="2">
        <f t="shared" si="60"/>
        <v>0.27897061835865716</v>
      </c>
      <c r="S145" s="3">
        <f t="shared" si="61"/>
        <v>1.025472695861823</v>
      </c>
      <c r="T145" s="3">
        <f t="shared" si="48"/>
        <v>58.75525747878514</v>
      </c>
      <c r="U145" s="3">
        <f t="shared" si="62"/>
        <v>-0.13771958797779082</v>
      </c>
      <c r="V145" s="3">
        <f t="shared" si="49"/>
        <v>-7.8907511474080465</v>
      </c>
    </row>
    <row r="146" spans="1:22" ht="13.5">
      <c r="A146" s="1">
        <v>39224</v>
      </c>
      <c r="B146" s="2">
        <f t="shared" si="52"/>
        <v>0.16666666666666666</v>
      </c>
      <c r="C146" s="3">
        <f t="shared" si="50"/>
        <v>34.96666666666667</v>
      </c>
      <c r="D146" s="3">
        <f t="shared" si="42"/>
        <v>0.6102834617806839</v>
      </c>
      <c r="E146" s="3">
        <f t="shared" si="51"/>
        <v>138.4</v>
      </c>
      <c r="F146" s="4">
        <f t="shared" si="43"/>
        <v>2.4155356847601523</v>
      </c>
      <c r="G146" s="5">
        <f t="shared" si="44"/>
        <v>142</v>
      </c>
      <c r="H146" s="7">
        <f t="shared" si="53"/>
        <v>4</v>
      </c>
      <c r="I146" s="3">
        <f t="shared" si="54"/>
        <v>2.4272030912666347</v>
      </c>
      <c r="J146" s="3">
        <f t="shared" si="45"/>
        <v>0.3530071093257812</v>
      </c>
      <c r="K146" s="3">
        <f t="shared" si="46"/>
        <v>20.225817502480506</v>
      </c>
      <c r="L146" s="3">
        <f t="shared" si="55"/>
        <v>0.01601742909634261</v>
      </c>
      <c r="M146" s="3">
        <f t="shared" si="47"/>
        <v>0.9177310858704757</v>
      </c>
      <c r="N146" s="3">
        <f t="shared" si="56"/>
        <v>-2.019036478729045</v>
      </c>
      <c r="O146" s="3">
        <f t="shared" si="57"/>
        <v>4.716713438655886</v>
      </c>
      <c r="P146" s="2">
        <f t="shared" si="58"/>
        <v>0.19652972661066193</v>
      </c>
      <c r="Q146" s="3">
        <f t="shared" si="59"/>
        <v>18.70758908322805</v>
      </c>
      <c r="R146" s="2">
        <f t="shared" si="60"/>
        <v>0.2794828784678354</v>
      </c>
      <c r="S146" s="3">
        <f t="shared" si="61"/>
        <v>1.0226014711781246</v>
      </c>
      <c r="T146" s="3">
        <f t="shared" si="48"/>
        <v>58.590748422375434</v>
      </c>
      <c r="U146" s="3">
        <f t="shared" si="62"/>
        <v>-0.13553130455040144</v>
      </c>
      <c r="V146" s="3">
        <f t="shared" si="49"/>
        <v>-7.765371742640212</v>
      </c>
    </row>
    <row r="147" spans="1:22" ht="13.5">
      <c r="A147" s="1">
        <v>39225</v>
      </c>
      <c r="B147" s="2">
        <f t="shared" si="52"/>
        <v>0.16666666666666666</v>
      </c>
      <c r="C147" s="3">
        <f t="shared" si="50"/>
        <v>34.96666666666667</v>
      </c>
      <c r="D147" s="3">
        <f t="shared" si="42"/>
        <v>0.6102834617806839</v>
      </c>
      <c r="E147" s="3">
        <f t="shared" si="51"/>
        <v>138.4</v>
      </c>
      <c r="F147" s="4">
        <f t="shared" si="43"/>
        <v>2.4155356847601523</v>
      </c>
      <c r="G147" s="5">
        <f t="shared" si="44"/>
        <v>143</v>
      </c>
      <c r="H147" s="7">
        <f t="shared" si="53"/>
        <v>4</v>
      </c>
      <c r="I147" s="3">
        <f t="shared" si="54"/>
        <v>2.4444172975876746</v>
      </c>
      <c r="J147" s="3">
        <f t="shared" si="45"/>
        <v>0.35648578223258137</v>
      </c>
      <c r="K147" s="3">
        <f t="shared" si="46"/>
        <v>20.425130778346663</v>
      </c>
      <c r="L147" s="3">
        <f t="shared" si="55"/>
        <v>0.015697070497055106</v>
      </c>
      <c r="M147" s="3">
        <f t="shared" si="47"/>
        <v>0.8993758902005788</v>
      </c>
      <c r="N147" s="3">
        <f t="shared" si="56"/>
        <v>-2.0193568373283326</v>
      </c>
      <c r="O147" s="3">
        <f t="shared" si="57"/>
        <v>4.706996076449244</v>
      </c>
      <c r="P147" s="2">
        <f t="shared" si="58"/>
        <v>0.19612483651871848</v>
      </c>
      <c r="Q147" s="3">
        <f t="shared" si="59"/>
        <v>18.719753804857348</v>
      </c>
      <c r="R147" s="2">
        <f t="shared" si="60"/>
        <v>0.2799897418690562</v>
      </c>
      <c r="S147" s="3">
        <f t="shared" si="61"/>
        <v>1.0197833871818458</v>
      </c>
      <c r="T147" s="3">
        <f t="shared" si="48"/>
        <v>58.429284103075304</v>
      </c>
      <c r="U147" s="3">
        <f t="shared" si="62"/>
        <v>-0.13343545534073303</v>
      </c>
      <c r="V147" s="3">
        <f t="shared" si="49"/>
        <v>-7.6452884284303835</v>
      </c>
    </row>
    <row r="148" spans="1:22" ht="13.5">
      <c r="A148" s="1">
        <v>39226</v>
      </c>
      <c r="B148" s="2">
        <f t="shared" si="52"/>
        <v>0.16666666666666666</v>
      </c>
      <c r="C148" s="3">
        <f t="shared" si="50"/>
        <v>34.96666666666667</v>
      </c>
      <c r="D148" s="3">
        <f t="shared" si="42"/>
        <v>0.6102834617806839</v>
      </c>
      <c r="E148" s="3">
        <f t="shared" si="51"/>
        <v>138.4</v>
      </c>
      <c r="F148" s="4">
        <f t="shared" si="43"/>
        <v>2.4155356847601523</v>
      </c>
      <c r="G148" s="5">
        <f t="shared" si="44"/>
        <v>144</v>
      </c>
      <c r="H148" s="7">
        <f t="shared" si="53"/>
        <v>4</v>
      </c>
      <c r="I148" s="3">
        <f t="shared" si="54"/>
        <v>2.4616315039087144</v>
      </c>
      <c r="J148" s="3">
        <f t="shared" si="45"/>
        <v>0.35986285614116736</v>
      </c>
      <c r="K148" s="3">
        <f t="shared" si="46"/>
        <v>20.618622860412387</v>
      </c>
      <c r="L148" s="3">
        <f t="shared" si="55"/>
        <v>0.015338617077077309</v>
      </c>
      <c r="M148" s="3">
        <f t="shared" si="47"/>
        <v>0.8788380220838208</v>
      </c>
      <c r="N148" s="3">
        <f t="shared" si="56"/>
        <v>-2.0197152907483105</v>
      </c>
      <c r="O148" s="3">
        <f t="shared" si="57"/>
        <v>4.697708500641392</v>
      </c>
      <c r="P148" s="2">
        <f t="shared" si="58"/>
        <v>0.19573785419339132</v>
      </c>
      <c r="Q148" s="3">
        <f t="shared" si="59"/>
        <v>18.731779763080766</v>
      </c>
      <c r="R148" s="2">
        <f t="shared" si="60"/>
        <v>0.28049082346169857</v>
      </c>
      <c r="S148" s="3">
        <f t="shared" si="61"/>
        <v>1.017019705259249</v>
      </c>
      <c r="T148" s="3">
        <f t="shared" si="48"/>
        <v>58.27093679299389</v>
      </c>
      <c r="U148" s="3">
        <f t="shared" si="62"/>
        <v>-0.13143231542383035</v>
      </c>
      <c r="V148" s="3">
        <f t="shared" si="49"/>
        <v>-7.5305169654176725</v>
      </c>
    </row>
    <row r="149" spans="1:22" ht="13.5">
      <c r="A149" s="1">
        <v>39227</v>
      </c>
      <c r="B149" s="2">
        <f t="shared" si="52"/>
        <v>0.16666666666666666</v>
      </c>
      <c r="C149" s="3">
        <f t="shared" si="50"/>
        <v>34.96666666666667</v>
      </c>
      <c r="D149" s="3">
        <f t="shared" si="42"/>
        <v>0.6102834617806839</v>
      </c>
      <c r="E149" s="3">
        <f t="shared" si="51"/>
        <v>138.4</v>
      </c>
      <c r="F149" s="4">
        <f t="shared" si="43"/>
        <v>2.4155356847601523</v>
      </c>
      <c r="G149" s="5">
        <f t="shared" si="44"/>
        <v>145</v>
      </c>
      <c r="H149" s="7">
        <f t="shared" si="53"/>
        <v>4</v>
      </c>
      <c r="I149" s="3">
        <f t="shared" si="54"/>
        <v>2.4788457102297543</v>
      </c>
      <c r="J149" s="3">
        <f t="shared" si="45"/>
        <v>0.3631371514610042</v>
      </c>
      <c r="K149" s="3">
        <f t="shared" si="46"/>
        <v>20.806226163118478</v>
      </c>
      <c r="L149" s="3">
        <f t="shared" si="55"/>
        <v>0.014942854497965043</v>
      </c>
      <c r="M149" s="3">
        <f t="shared" si="47"/>
        <v>0.8561624966114755</v>
      </c>
      <c r="N149" s="3">
        <f t="shared" si="56"/>
        <v>-2.020111053327423</v>
      </c>
      <c r="O149" s="3">
        <f t="shared" si="57"/>
        <v>4.688854102093245</v>
      </c>
      <c r="P149" s="2">
        <f t="shared" si="58"/>
        <v>0.1953689209205519</v>
      </c>
      <c r="Q149" s="3">
        <f t="shared" si="59"/>
        <v>18.743657565025224</v>
      </c>
      <c r="R149" s="2">
        <f t="shared" si="60"/>
        <v>0.28098573187605097</v>
      </c>
      <c r="S149" s="3">
        <f t="shared" si="61"/>
        <v>1.0143116971227966</v>
      </c>
      <c r="T149" s="3">
        <f t="shared" si="48"/>
        <v>58.115779355888094</v>
      </c>
      <c r="U149" s="3">
        <f t="shared" si="62"/>
        <v>-0.1295221119448869</v>
      </c>
      <c r="V149" s="3">
        <f t="shared" si="49"/>
        <v>-7.421070368063005</v>
      </c>
    </row>
    <row r="150" spans="1:22" ht="13.5">
      <c r="A150" s="1">
        <v>39228</v>
      </c>
      <c r="B150" s="2">
        <f t="shared" si="52"/>
        <v>0.16666666666666666</v>
      </c>
      <c r="C150" s="3">
        <f t="shared" si="50"/>
        <v>34.96666666666667</v>
      </c>
      <c r="D150" s="3">
        <f t="shared" si="42"/>
        <v>0.6102834617806839</v>
      </c>
      <c r="E150" s="3">
        <f t="shared" si="51"/>
        <v>138.4</v>
      </c>
      <c r="F150" s="4">
        <f t="shared" si="43"/>
        <v>2.4155356847601523</v>
      </c>
      <c r="G150" s="5">
        <f t="shared" si="44"/>
        <v>146</v>
      </c>
      <c r="H150" s="7">
        <f t="shared" si="53"/>
        <v>4</v>
      </c>
      <c r="I150" s="3">
        <f t="shared" si="54"/>
        <v>2.496059916550794</v>
      </c>
      <c r="J150" s="3">
        <f t="shared" si="45"/>
        <v>0.3663075172700854</v>
      </c>
      <c r="K150" s="3">
        <f t="shared" si="46"/>
        <v>20.98787474349141</v>
      </c>
      <c r="L150" s="3">
        <f t="shared" si="55"/>
        <v>0.014510618334962554</v>
      </c>
      <c r="M150" s="3">
        <f t="shared" si="47"/>
        <v>0.8313971887185042</v>
      </c>
      <c r="N150" s="3">
        <f t="shared" si="56"/>
        <v>-2.0205432894904254</v>
      </c>
      <c r="O150" s="3">
        <f t="shared" si="57"/>
        <v>4.680436024746422</v>
      </c>
      <c r="P150" s="2">
        <f t="shared" si="58"/>
        <v>0.19501816769776759</v>
      </c>
      <c r="Q150" s="3">
        <f t="shared" si="59"/>
        <v>18.75537768342444</v>
      </c>
      <c r="R150" s="2">
        <f t="shared" si="60"/>
        <v>0.28147407014268505</v>
      </c>
      <c r="S150" s="3">
        <f t="shared" si="61"/>
        <v>1.0116606429676607</v>
      </c>
      <c r="T150" s="3">
        <f t="shared" si="48"/>
        <v>57.963885141538185</v>
      </c>
      <c r="U150" s="3">
        <f t="shared" si="62"/>
        <v>-0.12770502453285923</v>
      </c>
      <c r="V150" s="3">
        <f t="shared" si="49"/>
        <v>-7.3169589283474705</v>
      </c>
    </row>
    <row r="151" spans="1:22" ht="13.5">
      <c r="A151" s="1">
        <v>39229</v>
      </c>
      <c r="B151" s="2">
        <f t="shared" si="52"/>
        <v>0.16666666666666666</v>
      </c>
      <c r="C151" s="3">
        <f t="shared" si="50"/>
        <v>34.96666666666667</v>
      </c>
      <c r="D151" s="3">
        <f t="shared" si="42"/>
        <v>0.6102834617806839</v>
      </c>
      <c r="E151" s="3">
        <f t="shared" si="51"/>
        <v>138.4</v>
      </c>
      <c r="F151" s="4">
        <f t="shared" si="43"/>
        <v>2.4155356847601523</v>
      </c>
      <c r="G151" s="5">
        <f t="shared" si="44"/>
        <v>147</v>
      </c>
      <c r="H151" s="7">
        <f t="shared" si="53"/>
        <v>4</v>
      </c>
      <c r="I151" s="3">
        <f t="shared" si="54"/>
        <v>2.5132741228718345</v>
      </c>
      <c r="J151" s="3">
        <f t="shared" si="45"/>
        <v>0.36937283242680813</v>
      </c>
      <c r="K151" s="3">
        <f t="shared" si="46"/>
        <v>21.163504364849103</v>
      </c>
      <c r="L151" s="3">
        <f t="shared" si="55"/>
        <v>0.014042792978072819</v>
      </c>
      <c r="M151" s="3">
        <f t="shared" si="47"/>
        <v>0.8045927702195209</v>
      </c>
      <c r="N151" s="3">
        <f t="shared" si="56"/>
        <v>-2.021011114847315</v>
      </c>
      <c r="O151" s="3">
        <f t="shared" si="57"/>
        <v>4.672457157445532</v>
      </c>
      <c r="P151" s="2">
        <f t="shared" si="58"/>
        <v>0.19468571489356382</v>
      </c>
      <c r="Q151" s="3">
        <f t="shared" si="59"/>
        <v>18.766930473191863</v>
      </c>
      <c r="R151" s="2">
        <f t="shared" si="60"/>
        <v>0.2819554363829943</v>
      </c>
      <c r="S151" s="3">
        <f t="shared" si="61"/>
        <v>1.0090678296396742</v>
      </c>
      <c r="T151" s="3">
        <f t="shared" si="48"/>
        <v>57.815327880779286</v>
      </c>
      <c r="U151" s="3">
        <f t="shared" si="62"/>
        <v>-0.12598118572228834</v>
      </c>
      <c r="V151" s="3">
        <f t="shared" si="49"/>
        <v>-7.218190239940907</v>
      </c>
    </row>
    <row r="152" spans="1:22" ht="13.5">
      <c r="A152" s="1">
        <v>39230</v>
      </c>
      <c r="B152" s="2">
        <f t="shared" si="52"/>
        <v>0.16666666666666666</v>
      </c>
      <c r="C152" s="3">
        <f t="shared" si="50"/>
        <v>34.96666666666667</v>
      </c>
      <c r="D152" s="3">
        <f t="shared" si="42"/>
        <v>0.6102834617806839</v>
      </c>
      <c r="E152" s="3">
        <f t="shared" si="51"/>
        <v>138.4</v>
      </c>
      <c r="F152" s="4">
        <f t="shared" si="43"/>
        <v>2.4155356847601523</v>
      </c>
      <c r="G152" s="5">
        <f t="shared" si="44"/>
        <v>148</v>
      </c>
      <c r="H152" s="7">
        <f t="shared" si="53"/>
        <v>4</v>
      </c>
      <c r="I152" s="3">
        <f t="shared" si="54"/>
        <v>2.5304883291928744</v>
      </c>
      <c r="J152" s="3">
        <f t="shared" si="45"/>
        <v>0.37233200667180155</v>
      </c>
      <c r="K152" s="3">
        <f t="shared" si="46"/>
        <v>21.333052559931037</v>
      </c>
      <c r="L152" s="3">
        <f t="shared" si="55"/>
        <v>0.013540310473617291</v>
      </c>
      <c r="M152" s="3">
        <f t="shared" si="47"/>
        <v>0.7758026434350557</v>
      </c>
      <c r="N152" s="3">
        <f t="shared" si="56"/>
        <v>-2.0215135973517704</v>
      </c>
      <c r="O152" s="3">
        <f t="shared" si="57"/>
        <v>4.664920125750915</v>
      </c>
      <c r="P152" s="2">
        <f t="shared" si="58"/>
        <v>0.19437167190628812</v>
      </c>
      <c r="Q152" s="3">
        <f t="shared" si="59"/>
        <v>18.77830618845774</v>
      </c>
      <c r="R152" s="2">
        <f t="shared" si="60"/>
        <v>0.28242942451907255</v>
      </c>
      <c r="S152" s="3">
        <f t="shared" si="61"/>
        <v>1.0065345488194264</v>
      </c>
      <c r="T152" s="3">
        <f t="shared" si="48"/>
        <v>57.67018158145765</v>
      </c>
      <c r="U152" s="3">
        <f t="shared" si="62"/>
        <v>-0.12435068138186833</v>
      </c>
      <c r="V152" s="3">
        <f t="shared" si="49"/>
        <v>-7.124769222757079</v>
      </c>
    </row>
    <row r="153" spans="1:22" ht="13.5">
      <c r="A153" s="1">
        <v>39231</v>
      </c>
      <c r="B153" s="2">
        <f t="shared" si="52"/>
        <v>0.16666666666666666</v>
      </c>
      <c r="C153" s="3">
        <f t="shared" si="50"/>
        <v>34.96666666666667</v>
      </c>
      <c r="D153" s="3">
        <f t="shared" si="42"/>
        <v>0.6102834617806839</v>
      </c>
      <c r="E153" s="3">
        <f t="shared" si="51"/>
        <v>138.4</v>
      </c>
      <c r="F153" s="4">
        <f t="shared" si="43"/>
        <v>2.4155356847601523</v>
      </c>
      <c r="G153" s="5">
        <f t="shared" si="44"/>
        <v>149</v>
      </c>
      <c r="H153" s="7">
        <f t="shared" si="53"/>
        <v>4</v>
      </c>
      <c r="I153" s="3">
        <f t="shared" si="54"/>
        <v>2.5477025355139142</v>
      </c>
      <c r="J153" s="3">
        <f t="shared" si="45"/>
        <v>0.3751839817169876</v>
      </c>
      <c r="K153" s="3">
        <f t="shared" si="46"/>
        <v>21.49645869329683</v>
      </c>
      <c r="L153" s="3">
        <f t="shared" si="55"/>
        <v>0.013004149307690699</v>
      </c>
      <c r="M153" s="3">
        <f t="shared" si="47"/>
        <v>0.7450828714886484</v>
      </c>
      <c r="N153" s="3">
        <f t="shared" si="56"/>
        <v>-2.022049758517697</v>
      </c>
      <c r="O153" s="3">
        <f t="shared" si="57"/>
        <v>4.657827283778026</v>
      </c>
      <c r="P153" s="2">
        <f t="shared" si="58"/>
        <v>0.19407613682408442</v>
      </c>
      <c r="Q153" s="3">
        <f t="shared" si="59"/>
        <v>18.789495000023486</v>
      </c>
      <c r="R153" s="2">
        <f t="shared" si="60"/>
        <v>0.2828956250009786</v>
      </c>
      <c r="S153" s="3">
        <f t="shared" si="61"/>
        <v>1.0040620952270107</v>
      </c>
      <c r="T153" s="3">
        <f t="shared" si="48"/>
        <v>57.52852042557028</v>
      </c>
      <c r="U153" s="3">
        <f t="shared" si="62"/>
        <v>-0.12281355114841304</v>
      </c>
      <c r="V153" s="3">
        <f t="shared" si="49"/>
        <v>-7.036698147818131</v>
      </c>
    </row>
    <row r="154" spans="1:22" ht="13.5">
      <c r="A154" s="1">
        <v>39232</v>
      </c>
      <c r="B154" s="2">
        <f t="shared" si="52"/>
        <v>0.16666666666666666</v>
      </c>
      <c r="C154" s="3">
        <f t="shared" si="50"/>
        <v>34.96666666666667</v>
      </c>
      <c r="D154" s="3">
        <f t="shared" si="42"/>
        <v>0.6102834617806839</v>
      </c>
      <c r="E154" s="3">
        <f t="shared" si="51"/>
        <v>138.4</v>
      </c>
      <c r="F154" s="4">
        <f t="shared" si="43"/>
        <v>2.4155356847601523</v>
      </c>
      <c r="G154" s="5">
        <f t="shared" si="44"/>
        <v>150</v>
      </c>
      <c r="H154" s="7">
        <f t="shared" si="53"/>
        <v>4</v>
      </c>
      <c r="I154" s="3">
        <f t="shared" si="54"/>
        <v>2.564916741834954</v>
      </c>
      <c r="J154" s="3">
        <f t="shared" si="45"/>
        <v>0.3779277323191799</v>
      </c>
      <c r="K154" s="3">
        <f t="shared" si="46"/>
        <v>21.653664022838928</v>
      </c>
      <c r="L154" s="3">
        <f t="shared" si="55"/>
        <v>0.01243533313298609</v>
      </c>
      <c r="M154" s="3">
        <f t="shared" si="47"/>
        <v>0.7124921053592983</v>
      </c>
      <c r="N154" s="3">
        <f t="shared" si="56"/>
        <v>-2.0226185746924017</v>
      </c>
      <c r="O154" s="3">
        <f t="shared" si="57"/>
        <v>4.651180706102056</v>
      </c>
      <c r="P154" s="2">
        <f t="shared" si="58"/>
        <v>0.19379919608758567</v>
      </c>
      <c r="Q154" s="3">
        <f t="shared" si="59"/>
        <v>18.80048701318337</v>
      </c>
      <c r="R154" s="2">
        <f t="shared" si="60"/>
        <v>0.28335362554930715</v>
      </c>
      <c r="S154" s="3">
        <f t="shared" si="61"/>
        <v>1.0016517648517098</v>
      </c>
      <c r="T154" s="3">
        <f t="shared" si="48"/>
        <v>57.390418667833345</v>
      </c>
      <c r="U154" s="3">
        <f t="shared" si="62"/>
        <v>-0.12136978886497451</v>
      </c>
      <c r="V154" s="3">
        <f t="shared" si="49"/>
        <v>-6.953976662356935</v>
      </c>
    </row>
    <row r="155" spans="1:22" ht="13.5">
      <c r="A155" s="1">
        <v>39233</v>
      </c>
      <c r="B155" s="2">
        <f t="shared" si="52"/>
        <v>0.16666666666666666</v>
      </c>
      <c r="C155" s="3">
        <f t="shared" si="50"/>
        <v>34.96666666666667</v>
      </c>
      <c r="D155" s="3">
        <f t="shared" si="42"/>
        <v>0.6102834617806839</v>
      </c>
      <c r="E155" s="3">
        <f t="shared" si="51"/>
        <v>138.4</v>
      </c>
      <c r="F155" s="4">
        <f t="shared" si="43"/>
        <v>2.4155356847601523</v>
      </c>
      <c r="G155" s="5">
        <f t="shared" si="44"/>
        <v>151</v>
      </c>
      <c r="H155" s="7">
        <f t="shared" si="53"/>
        <v>4</v>
      </c>
      <c r="I155" s="3">
        <f t="shared" si="54"/>
        <v>2.582130948155994</v>
      </c>
      <c r="J155" s="3">
        <f t="shared" si="45"/>
        <v>0.38056226733554693</v>
      </c>
      <c r="K155" s="3">
        <f t="shared" si="46"/>
        <v>21.804611760256186</v>
      </c>
      <c r="L155" s="3">
        <f t="shared" si="55"/>
        <v>0.011834929440532497</v>
      </c>
      <c r="M155" s="3">
        <f t="shared" si="47"/>
        <v>0.6780915077776367</v>
      </c>
      <c r="N155" s="3">
        <f t="shared" si="56"/>
        <v>-2.0232189783848553</v>
      </c>
      <c r="O155" s="3">
        <f t="shared" si="57"/>
        <v>4.644982179768817</v>
      </c>
      <c r="P155" s="2">
        <f t="shared" si="58"/>
        <v>0.19354092415703406</v>
      </c>
      <c r="Q155" s="3">
        <f t="shared" si="59"/>
        <v>18.81127228586083</v>
      </c>
      <c r="R155" s="2">
        <f t="shared" si="60"/>
        <v>0.28380301191086793</v>
      </c>
      <c r="S155" s="3">
        <f t="shared" si="61"/>
        <v>0.9993048532106791</v>
      </c>
      <c r="T155" s="3">
        <f t="shared" si="48"/>
        <v>57.25595053591216</v>
      </c>
      <c r="U155" s="3">
        <f t="shared" si="62"/>
        <v>-0.12001934302199269</v>
      </c>
      <c r="V155" s="3">
        <f t="shared" si="49"/>
        <v>-6.876601815093088</v>
      </c>
    </row>
    <row r="156" spans="1:22" ht="13.5">
      <c r="A156" s="1">
        <v>39234</v>
      </c>
      <c r="B156" s="2">
        <f t="shared" si="52"/>
        <v>0.16666666666666666</v>
      </c>
      <c r="C156" s="3">
        <f t="shared" si="50"/>
        <v>34.96666666666667</v>
      </c>
      <c r="D156" s="3">
        <f t="shared" si="42"/>
        <v>0.6102834617806839</v>
      </c>
      <c r="E156" s="3">
        <f t="shared" si="51"/>
        <v>138.4</v>
      </c>
      <c r="F156" s="4">
        <f t="shared" si="43"/>
        <v>2.4155356847601523</v>
      </c>
      <c r="G156" s="5">
        <f t="shared" si="44"/>
        <v>152</v>
      </c>
      <c r="H156" s="7">
        <f t="shared" si="53"/>
        <v>4</v>
      </c>
      <c r="I156" s="3">
        <f t="shared" si="54"/>
        <v>2.5993451544770343</v>
      </c>
      <c r="J156" s="3">
        <f t="shared" si="45"/>
        <v>0.38308663075829946</v>
      </c>
      <c r="K156" s="3">
        <f t="shared" si="46"/>
        <v>21.949247130337106</v>
      </c>
      <c r="L156" s="3">
        <f t="shared" si="55"/>
        <v>0.01120404817795368</v>
      </c>
      <c r="M156" s="3">
        <f t="shared" si="47"/>
        <v>0.6419446740579858</v>
      </c>
      <c r="N156" s="3">
        <f t="shared" si="56"/>
        <v>-2.023849859647434</v>
      </c>
      <c r="O156" s="3">
        <f t="shared" si="57"/>
        <v>4.639233196454974</v>
      </c>
      <c r="P156" s="2">
        <f t="shared" si="58"/>
        <v>0.19330138318562393</v>
      </c>
      <c r="Q156" s="3">
        <f t="shared" si="59"/>
        <v>18.821840847003962</v>
      </c>
      <c r="R156" s="2">
        <f t="shared" si="60"/>
        <v>0.2842433686251651</v>
      </c>
      <c r="S156" s="3">
        <f t="shared" si="61"/>
        <v>0.9970226536404484</v>
      </c>
      <c r="T156" s="3">
        <f t="shared" si="48"/>
        <v>57.12519013253137</v>
      </c>
      <c r="U156" s="3">
        <f t="shared" si="62"/>
        <v>-0.11876211720048192</v>
      </c>
      <c r="V156" s="3">
        <f t="shared" si="49"/>
        <v>-6.804568081625654</v>
      </c>
    </row>
    <row r="157" spans="1:22" ht="13.5">
      <c r="A157" s="1">
        <v>39235</v>
      </c>
      <c r="B157" s="2">
        <f t="shared" si="52"/>
        <v>0.16666666666666666</v>
      </c>
      <c r="C157" s="3">
        <f t="shared" si="50"/>
        <v>34.96666666666667</v>
      </c>
      <c r="D157" s="3">
        <f t="shared" si="42"/>
        <v>0.6102834617806839</v>
      </c>
      <c r="E157" s="3">
        <f t="shared" si="51"/>
        <v>138.4</v>
      </c>
      <c r="F157" s="4">
        <f t="shared" si="43"/>
        <v>2.4155356847601523</v>
      </c>
      <c r="G157" s="5">
        <f t="shared" si="44"/>
        <v>153</v>
      </c>
      <c r="H157" s="7">
        <f t="shared" si="53"/>
        <v>4</v>
      </c>
      <c r="I157" s="3">
        <f t="shared" si="54"/>
        <v>2.616559360798074</v>
      </c>
      <c r="J157" s="3">
        <f t="shared" si="45"/>
        <v>0.38549990272600837</v>
      </c>
      <c r="K157" s="3">
        <f t="shared" si="46"/>
        <v>22.087517428904057</v>
      </c>
      <c r="L157" s="3">
        <f t="shared" si="55"/>
        <v>0.010543840315920257</v>
      </c>
      <c r="M157" s="3">
        <f t="shared" si="47"/>
        <v>0.6041175499621153</v>
      </c>
      <c r="N157" s="3">
        <f t="shared" si="56"/>
        <v>-2.0245100675094676</v>
      </c>
      <c r="O157" s="3">
        <f t="shared" si="57"/>
        <v>4.633934944822612</v>
      </c>
      <c r="P157" s="2">
        <f t="shared" si="58"/>
        <v>0.19308062270094217</v>
      </c>
      <c r="Q157" s="3">
        <f t="shared" si="59"/>
        <v>18.83218271518244</v>
      </c>
      <c r="R157" s="2">
        <f t="shared" si="60"/>
        <v>0.28467427979926835</v>
      </c>
      <c r="S157" s="3">
        <f t="shared" si="61"/>
        <v>0.9948064556247889</v>
      </c>
      <c r="T157" s="3">
        <f t="shared" si="48"/>
        <v>56.99821133966882</v>
      </c>
      <c r="U157" s="3">
        <f t="shared" si="62"/>
        <v>-0.11759797051640555</v>
      </c>
      <c r="V157" s="3">
        <f t="shared" si="49"/>
        <v>-6.737867389893928</v>
      </c>
    </row>
    <row r="158" spans="1:22" ht="13.5">
      <c r="A158" s="1">
        <v>39236</v>
      </c>
      <c r="B158" s="2">
        <f t="shared" si="52"/>
        <v>0.16666666666666666</v>
      </c>
      <c r="C158" s="3">
        <f t="shared" si="50"/>
        <v>34.96666666666667</v>
      </c>
      <c r="D158" s="3">
        <f t="shared" si="42"/>
        <v>0.6102834617806839</v>
      </c>
      <c r="E158" s="3">
        <f t="shared" si="51"/>
        <v>138.4</v>
      </c>
      <c r="F158" s="4">
        <f t="shared" si="43"/>
        <v>2.4155356847601523</v>
      </c>
      <c r="G158" s="5">
        <f t="shared" si="44"/>
        <v>154</v>
      </c>
      <c r="H158" s="7">
        <f t="shared" si="53"/>
        <v>4</v>
      </c>
      <c r="I158" s="3">
        <f t="shared" si="54"/>
        <v>2.633773567119114</v>
      </c>
      <c r="J158" s="3">
        <f t="shared" si="45"/>
        <v>0.3878012005090005</v>
      </c>
      <c r="K158" s="3">
        <f t="shared" si="46"/>
        <v>22.219372079272322</v>
      </c>
      <c r="L158" s="3">
        <f t="shared" si="55"/>
        <v>0.00985549636452878</v>
      </c>
      <c r="M158" s="3">
        <f t="shared" si="47"/>
        <v>0.5646783466940254</v>
      </c>
      <c r="N158" s="3">
        <f t="shared" si="56"/>
        <v>-2.0251984114608588</v>
      </c>
      <c r="O158" s="3">
        <f t="shared" si="57"/>
        <v>4.6290883031148695</v>
      </c>
      <c r="P158" s="2">
        <f t="shared" si="58"/>
        <v>0.1928786792964529</v>
      </c>
      <c r="Q158" s="3">
        <f t="shared" si="59"/>
        <v>18.842287917325926</v>
      </c>
      <c r="R158" s="2">
        <f t="shared" si="60"/>
        <v>0.2850953298885803</v>
      </c>
      <c r="S158" s="3">
        <f t="shared" si="61"/>
        <v>0.9926575431622374</v>
      </c>
      <c r="T158" s="3">
        <f t="shared" si="48"/>
        <v>56.87508772502156</v>
      </c>
      <c r="U158" s="3">
        <f t="shared" si="62"/>
        <v>-0.11652671806552996</v>
      </c>
      <c r="V158" s="3">
        <f t="shared" si="49"/>
        <v>-6.676489145665712</v>
      </c>
    </row>
    <row r="159" spans="1:22" ht="13.5">
      <c r="A159" s="1">
        <v>39237</v>
      </c>
      <c r="B159" s="2">
        <f t="shared" si="52"/>
        <v>0.16666666666666666</v>
      </c>
      <c r="C159" s="3">
        <f t="shared" si="50"/>
        <v>34.96666666666667</v>
      </c>
      <c r="D159" s="3">
        <f t="shared" si="42"/>
        <v>0.6102834617806839</v>
      </c>
      <c r="E159" s="3">
        <f t="shared" si="51"/>
        <v>138.4</v>
      </c>
      <c r="F159" s="4">
        <f t="shared" si="43"/>
        <v>2.4155356847601523</v>
      </c>
      <c r="G159" s="5">
        <f t="shared" si="44"/>
        <v>155</v>
      </c>
      <c r="H159" s="7">
        <f t="shared" si="53"/>
        <v>4</v>
      </c>
      <c r="I159" s="3">
        <f t="shared" si="54"/>
        <v>2.650987773440154</v>
      </c>
      <c r="J159" s="3">
        <f t="shared" si="45"/>
        <v>0.38998967946633734</v>
      </c>
      <c r="K159" s="3">
        <f t="shared" si="46"/>
        <v>22.344762687080912</v>
      </c>
      <c r="L159" s="3">
        <f t="shared" si="55"/>
        <v>0.009140244841402141</v>
      </c>
      <c r="M159" s="3">
        <f t="shared" si="47"/>
        <v>0.5236974531285652</v>
      </c>
      <c r="N159" s="3">
        <f t="shared" si="56"/>
        <v>-2.0259136629839856</v>
      </c>
      <c r="O159" s="3">
        <f t="shared" si="57"/>
        <v>4.624693832040637</v>
      </c>
      <c r="P159" s="2">
        <f t="shared" si="58"/>
        <v>0.19269557633502654</v>
      </c>
      <c r="Q159" s="3">
        <f t="shared" si="59"/>
        <v>18.85214650754222</v>
      </c>
      <c r="R159" s="2">
        <f t="shared" si="60"/>
        <v>0.2855061044809258</v>
      </c>
      <c r="S159" s="3">
        <f t="shared" si="61"/>
        <v>0.9905771931762744</v>
      </c>
      <c r="T159" s="3">
        <f t="shared" si="48"/>
        <v>56.755892450915766</v>
      </c>
      <c r="U159" s="3">
        <f t="shared" si="62"/>
        <v>-0.11554813136821898</v>
      </c>
      <c r="V159" s="3">
        <f t="shared" si="49"/>
        <v>-6.620420258022146</v>
      </c>
    </row>
    <row r="160" spans="1:22" ht="13.5">
      <c r="A160" s="1">
        <v>39238</v>
      </c>
      <c r="B160" s="2">
        <f t="shared" si="52"/>
        <v>0.16666666666666666</v>
      </c>
      <c r="C160" s="3">
        <f t="shared" si="50"/>
        <v>34.96666666666667</v>
      </c>
      <c r="D160" s="3">
        <f t="shared" si="42"/>
        <v>0.6102834617806839</v>
      </c>
      <c r="E160" s="3">
        <f t="shared" si="51"/>
        <v>138.4</v>
      </c>
      <c r="F160" s="4">
        <f t="shared" si="43"/>
        <v>2.4155356847601523</v>
      </c>
      <c r="G160" s="5">
        <f t="shared" si="44"/>
        <v>156</v>
      </c>
      <c r="H160" s="7">
        <f t="shared" si="53"/>
        <v>4</v>
      </c>
      <c r="I160" s="3">
        <f t="shared" si="54"/>
        <v>2.668201979761194</v>
      </c>
      <c r="J160" s="3">
        <f t="shared" si="45"/>
        <v>0.39206453397194735</v>
      </c>
      <c r="K160" s="3">
        <f t="shared" si="46"/>
        <v>22.46364309335607</v>
      </c>
      <c r="L160" s="3">
        <f t="shared" si="55"/>
        <v>0.008399350693362284</v>
      </c>
      <c r="M160" s="3">
        <f t="shared" si="47"/>
        <v>0.48124734537994057</v>
      </c>
      <c r="N160" s="3">
        <f t="shared" si="56"/>
        <v>-2.0266545571320256</v>
      </c>
      <c r="O160" s="3">
        <f t="shared" si="57"/>
        <v>4.6207517679974535</v>
      </c>
      <c r="P160" s="2">
        <f t="shared" si="58"/>
        <v>0.19253132366656056</v>
      </c>
      <c r="Q160" s="3">
        <f t="shared" si="59"/>
        <v>18.861748585951887</v>
      </c>
      <c r="R160" s="2">
        <f t="shared" si="60"/>
        <v>0.2859061910813286</v>
      </c>
      <c r="S160" s="3">
        <f t="shared" si="61"/>
        <v>0.9885666739708665</v>
      </c>
      <c r="T160" s="3">
        <f t="shared" si="48"/>
        <v>56.64069818581591</v>
      </c>
      <c r="U160" s="3">
        <f t="shared" si="62"/>
        <v>-0.11466193881376675</v>
      </c>
      <c r="V160" s="3">
        <f t="shared" si="49"/>
        <v>-6.569645164816117</v>
      </c>
    </row>
    <row r="161" spans="1:22" ht="13.5">
      <c r="A161" s="1">
        <v>39239</v>
      </c>
      <c r="B161" s="2">
        <f t="shared" si="52"/>
        <v>0.16666666666666666</v>
      </c>
      <c r="C161" s="3">
        <f t="shared" si="50"/>
        <v>34.96666666666667</v>
      </c>
      <c r="D161" s="3">
        <f t="shared" si="42"/>
        <v>0.6102834617806839</v>
      </c>
      <c r="E161" s="3">
        <f t="shared" si="51"/>
        <v>138.4</v>
      </c>
      <c r="F161" s="4">
        <f t="shared" si="43"/>
        <v>2.4155356847601523</v>
      </c>
      <c r="G161" s="5">
        <f t="shared" si="44"/>
        <v>157</v>
      </c>
      <c r="H161" s="7">
        <f t="shared" si="53"/>
        <v>4</v>
      </c>
      <c r="I161" s="3">
        <f t="shared" si="54"/>
        <v>2.685416186082234</v>
      </c>
      <c r="J161" s="3">
        <f t="shared" si="45"/>
        <v>0.3940249983075454</v>
      </c>
      <c r="K161" s="3">
        <f t="shared" si="46"/>
        <v>22.575969425671754</v>
      </c>
      <c r="L161" s="3">
        <f t="shared" si="55"/>
        <v>0.007634113673582424</v>
      </c>
      <c r="M161" s="3">
        <f t="shared" si="47"/>
        <v>0.4374024938193855</v>
      </c>
      <c r="N161" s="3">
        <f t="shared" si="56"/>
        <v>-2.0274197941518053</v>
      </c>
      <c r="O161" s="3">
        <f t="shared" si="57"/>
        <v>4.617262016682451</v>
      </c>
      <c r="P161" s="2">
        <f t="shared" si="58"/>
        <v>0.1923859173617688</v>
      </c>
      <c r="Q161" s="3">
        <f t="shared" si="59"/>
        <v>18.871084317474963</v>
      </c>
      <c r="R161" s="2">
        <f t="shared" si="60"/>
        <v>0.28629517989479014</v>
      </c>
      <c r="S161" s="3">
        <f t="shared" si="61"/>
        <v>0.9866272437337853</v>
      </c>
      <c r="T161" s="3">
        <f t="shared" si="48"/>
        <v>56.529577018571096</v>
      </c>
      <c r="U161" s="3">
        <f t="shared" si="62"/>
        <v>-0.11386782610406104</v>
      </c>
      <c r="V161" s="3">
        <f t="shared" si="49"/>
        <v>-6.524145858092281</v>
      </c>
    </row>
    <row r="162" spans="1:22" ht="13.5">
      <c r="A162" s="1">
        <v>39240</v>
      </c>
      <c r="B162" s="2">
        <f t="shared" si="52"/>
        <v>0.16666666666666666</v>
      </c>
      <c r="C162" s="3">
        <f t="shared" si="50"/>
        <v>34.96666666666667</v>
      </c>
      <c r="D162" s="3">
        <f t="shared" si="42"/>
        <v>0.6102834617806839</v>
      </c>
      <c r="E162" s="3">
        <f t="shared" si="51"/>
        <v>138.4</v>
      </c>
      <c r="F162" s="4">
        <f t="shared" si="43"/>
        <v>2.4155356847601523</v>
      </c>
      <c r="G162" s="5">
        <f t="shared" si="44"/>
        <v>158</v>
      </c>
      <c r="H162" s="7">
        <f t="shared" si="53"/>
        <v>4</v>
      </c>
      <c r="I162" s="3">
        <f t="shared" si="54"/>
        <v>2.702630392403274</v>
      </c>
      <c r="J162" s="3">
        <f t="shared" si="45"/>
        <v>0.3958703475200545</v>
      </c>
      <c r="K162" s="3">
        <f t="shared" si="46"/>
        <v>22.681700147276317</v>
      </c>
      <c r="L162" s="3">
        <f t="shared" si="55"/>
        <v>0.006845866676178404</v>
      </c>
      <c r="M162" s="3">
        <f t="shared" si="47"/>
        <v>0.3922392676542756</v>
      </c>
      <c r="N162" s="3">
        <f t="shared" si="56"/>
        <v>-2.028208041149209</v>
      </c>
      <c r="O162" s="3">
        <f t="shared" si="57"/>
        <v>4.614224147141519</v>
      </c>
      <c r="P162" s="2">
        <f t="shared" si="58"/>
        <v>0.19225933946422993</v>
      </c>
      <c r="Q162" s="3">
        <f t="shared" si="59"/>
        <v>18.88014395050458</v>
      </c>
      <c r="R162" s="2">
        <f t="shared" si="60"/>
        <v>0.2866726646043574</v>
      </c>
      <c r="S162" s="3">
        <f t="shared" si="61"/>
        <v>0.9847601490897979</v>
      </c>
      <c r="T162" s="3">
        <f t="shared" si="48"/>
        <v>56.42260037551914</v>
      </c>
      <c r="U162" s="3">
        <f t="shared" si="62"/>
        <v>-0.11316543669651506</v>
      </c>
      <c r="V162" s="3">
        <f t="shared" si="49"/>
        <v>-6.483901909465202</v>
      </c>
    </row>
    <row r="163" spans="1:22" ht="13.5">
      <c r="A163" s="1">
        <v>39241</v>
      </c>
      <c r="B163" s="2">
        <f t="shared" si="52"/>
        <v>0.16666666666666666</v>
      </c>
      <c r="C163" s="3">
        <f t="shared" si="50"/>
        <v>34.96666666666667</v>
      </c>
      <c r="D163" s="3">
        <f t="shared" si="42"/>
        <v>0.6102834617806839</v>
      </c>
      <c r="E163" s="3">
        <f t="shared" si="51"/>
        <v>138.4</v>
      </c>
      <c r="F163" s="4">
        <f t="shared" si="43"/>
        <v>2.4155356847601523</v>
      </c>
      <c r="G163" s="5">
        <f t="shared" si="44"/>
        <v>159</v>
      </c>
      <c r="H163" s="7">
        <f t="shared" si="53"/>
        <v>4</v>
      </c>
      <c r="I163" s="3">
        <f t="shared" si="54"/>
        <v>2.719844598724314</v>
      </c>
      <c r="J163" s="3">
        <f t="shared" si="45"/>
        <v>0.39759989824132164</v>
      </c>
      <c r="K163" s="3">
        <f t="shared" si="46"/>
        <v>22.78079610405873</v>
      </c>
      <c r="L163" s="3">
        <f t="shared" si="55"/>
        <v>0.006035974030250552</v>
      </c>
      <c r="M163" s="3">
        <f t="shared" si="47"/>
        <v>0.3458358371839265</v>
      </c>
      <c r="N163" s="3">
        <f t="shared" si="56"/>
        <v>-2.0290179337951373</v>
      </c>
      <c r="O163" s="3">
        <f t="shared" si="57"/>
        <v>4.6116373863068745</v>
      </c>
      <c r="P163" s="2">
        <f t="shared" si="58"/>
        <v>0.19215155776278645</v>
      </c>
      <c r="Q163" s="3">
        <f t="shared" si="59"/>
        <v>18.888917835401934</v>
      </c>
      <c r="R163" s="2">
        <f t="shared" si="60"/>
        <v>0.28703824314174725</v>
      </c>
      <c r="S163" s="3">
        <f t="shared" si="61"/>
        <v>0.9829666237055277</v>
      </c>
      <c r="T163" s="3">
        <f t="shared" si="48"/>
        <v>56.31983894055087</v>
      </c>
      <c r="U163" s="3">
        <f t="shared" si="62"/>
        <v>-0.11255437224638791</v>
      </c>
      <c r="V163" s="3">
        <f t="shared" si="49"/>
        <v>-6.448890495462433</v>
      </c>
    </row>
    <row r="164" spans="1:22" ht="13.5">
      <c r="A164" s="1">
        <v>39242</v>
      </c>
      <c r="B164" s="2">
        <f t="shared" si="52"/>
        <v>0.16666666666666666</v>
      </c>
      <c r="C164" s="3">
        <f t="shared" si="50"/>
        <v>34.96666666666667</v>
      </c>
      <c r="D164" s="3">
        <f t="shared" si="42"/>
        <v>0.6102834617806839</v>
      </c>
      <c r="E164" s="3">
        <f t="shared" si="51"/>
        <v>138.4</v>
      </c>
      <c r="F164" s="4">
        <f t="shared" si="43"/>
        <v>2.4155356847601523</v>
      </c>
      <c r="G164" s="5">
        <f t="shared" si="44"/>
        <v>160</v>
      </c>
      <c r="H164" s="7">
        <f t="shared" si="53"/>
        <v>4</v>
      </c>
      <c r="I164" s="3">
        <f t="shared" si="54"/>
        <v>2.7370588050453537</v>
      </c>
      <c r="J164" s="3">
        <f t="shared" si="45"/>
        <v>0.3992130094680117</v>
      </c>
      <c r="K164" s="3">
        <f t="shared" si="46"/>
        <v>22.873220569233244</v>
      </c>
      <c r="L164" s="3">
        <f t="shared" si="55"/>
        <v>0.005205829755434866</v>
      </c>
      <c r="M164" s="3">
        <f t="shared" si="47"/>
        <v>0.29827207385003934</v>
      </c>
      <c r="N164" s="3">
        <f t="shared" si="56"/>
        <v>-2.029848078069953</v>
      </c>
      <c r="O164" s="3">
        <f t="shared" si="57"/>
        <v>4.609500614072813</v>
      </c>
      <c r="P164" s="2">
        <f t="shared" si="58"/>
        <v>0.1920625255863672</v>
      </c>
      <c r="Q164" s="3">
        <f t="shared" si="59"/>
        <v>18.89739644274718</v>
      </c>
      <c r="R164" s="2">
        <f t="shared" si="60"/>
        <v>0.28739151844779914</v>
      </c>
      <c r="S164" s="3">
        <f t="shared" si="61"/>
        <v>0.9812478869474551</v>
      </c>
      <c r="T164" s="3">
        <f t="shared" si="48"/>
        <v>56.22136257821932</v>
      </c>
      <c r="U164" s="3">
        <f t="shared" si="62"/>
        <v>-0.11203419304878519</v>
      </c>
      <c r="V164" s="3">
        <f t="shared" si="49"/>
        <v>-6.419086422849296</v>
      </c>
    </row>
    <row r="165" spans="1:22" ht="13.5">
      <c r="A165" s="1">
        <v>39243</v>
      </c>
      <c r="B165" s="2">
        <f t="shared" si="52"/>
        <v>0.16666666666666666</v>
      </c>
      <c r="C165" s="3">
        <f t="shared" si="50"/>
        <v>34.96666666666667</v>
      </c>
      <c r="D165" s="3">
        <f t="shared" si="42"/>
        <v>0.6102834617806839</v>
      </c>
      <c r="E165" s="3">
        <f t="shared" si="51"/>
        <v>138.4</v>
      </c>
      <c r="F165" s="4">
        <f t="shared" si="43"/>
        <v>2.4155356847601523</v>
      </c>
      <c r="G165" s="5">
        <f t="shared" si="44"/>
        <v>161</v>
      </c>
      <c r="H165" s="7">
        <f t="shared" si="53"/>
        <v>4</v>
      </c>
      <c r="I165" s="3">
        <f t="shared" si="54"/>
        <v>2.754273011366394</v>
      </c>
      <c r="J165" s="3">
        <f t="shared" si="45"/>
        <v>0.4007090832996556</v>
      </c>
      <c r="K165" s="3">
        <f t="shared" si="46"/>
        <v>22.958939285626407</v>
      </c>
      <c r="L165" s="3">
        <f t="shared" si="55"/>
        <v>0.004356855781069167</v>
      </c>
      <c r="M165" s="3">
        <f t="shared" si="47"/>
        <v>0.2496294482024371</v>
      </c>
      <c r="N165" s="3">
        <f t="shared" si="56"/>
        <v>-2.0306970520443186</v>
      </c>
      <c r="O165" s="3">
        <f t="shared" si="57"/>
        <v>4.607812358958512</v>
      </c>
      <c r="P165" s="2">
        <f t="shared" si="58"/>
        <v>0.19199218162327134</v>
      </c>
      <c r="Q165" s="3">
        <f t="shared" si="59"/>
        <v>18.905570381281166</v>
      </c>
      <c r="R165" s="2">
        <f t="shared" si="60"/>
        <v>0.28773209922004855</v>
      </c>
      <c r="S165" s="3">
        <f t="shared" si="61"/>
        <v>0.9796051425942188</v>
      </c>
      <c r="T165" s="3">
        <f t="shared" si="48"/>
        <v>56.12724025995993</v>
      </c>
      <c r="U165" s="3">
        <f t="shared" si="62"/>
        <v>-0.1116044184808015</v>
      </c>
      <c r="V165" s="3">
        <f t="shared" si="49"/>
        <v>-6.394462153961773</v>
      </c>
    </row>
    <row r="166" spans="1:22" ht="13.5">
      <c r="A166" s="1">
        <v>39244</v>
      </c>
      <c r="B166" s="2">
        <f t="shared" si="52"/>
        <v>0.16666666666666666</v>
      </c>
      <c r="C166" s="3">
        <f t="shared" si="50"/>
        <v>34.96666666666667</v>
      </c>
      <c r="D166" s="3">
        <f t="shared" si="42"/>
        <v>0.6102834617806839</v>
      </c>
      <c r="E166" s="3">
        <f t="shared" si="51"/>
        <v>138.4</v>
      </c>
      <c r="F166" s="4">
        <f t="shared" si="43"/>
        <v>2.4155356847601523</v>
      </c>
      <c r="G166" s="5">
        <f t="shared" si="44"/>
        <v>162</v>
      </c>
      <c r="H166" s="7">
        <f t="shared" si="53"/>
        <v>4</v>
      </c>
      <c r="I166" s="3">
        <f t="shared" si="54"/>
        <v>2.771487217687434</v>
      </c>
      <c r="J166" s="3">
        <f t="shared" si="45"/>
        <v>0.4020875656329285</v>
      </c>
      <c r="K166" s="3">
        <f t="shared" si="46"/>
        <v>23.037920505456288</v>
      </c>
      <c r="L166" s="3">
        <f t="shared" si="55"/>
        <v>0.0034905001311228527</v>
      </c>
      <c r="M166" s="3">
        <f t="shared" si="47"/>
        <v>0.19999092590319992</v>
      </c>
      <c r="N166" s="3">
        <f t="shared" si="56"/>
        <v>-2.031563407694265</v>
      </c>
      <c r="O166" s="3">
        <f t="shared" si="57"/>
        <v>4.606570794405591</v>
      </c>
      <c r="P166" s="2">
        <f t="shared" si="58"/>
        <v>0.1919404497668996</v>
      </c>
      <c r="Q166" s="3">
        <f t="shared" si="59"/>
        <v>18.913430415473982</v>
      </c>
      <c r="R166" s="2">
        <f t="shared" si="60"/>
        <v>0.2880596006447493</v>
      </c>
      <c r="S166" s="3">
        <f t="shared" si="61"/>
        <v>0.9780395776040594</v>
      </c>
      <c r="T166" s="3">
        <f t="shared" si="48"/>
        <v>56.037539993470354</v>
      </c>
      <c r="U166" s="3">
        <f t="shared" si="62"/>
        <v>-0.11126452744443435</v>
      </c>
      <c r="V166" s="3">
        <f t="shared" si="49"/>
        <v>-6.374987832083608</v>
      </c>
    </row>
    <row r="167" spans="1:22" ht="13.5">
      <c r="A167" s="1">
        <v>39245</v>
      </c>
      <c r="B167" s="2">
        <f t="shared" si="52"/>
        <v>0.16666666666666666</v>
      </c>
      <c r="C167" s="3">
        <f t="shared" si="50"/>
        <v>34.96666666666667</v>
      </c>
      <c r="D167" s="3">
        <f t="shared" si="42"/>
        <v>0.6102834617806839</v>
      </c>
      <c r="E167" s="3">
        <f t="shared" si="51"/>
        <v>138.4</v>
      </c>
      <c r="F167" s="4">
        <f t="shared" si="43"/>
        <v>2.4155356847601523</v>
      </c>
      <c r="G167" s="5">
        <f t="shared" si="44"/>
        <v>163</v>
      </c>
      <c r="H167" s="7">
        <f t="shared" si="53"/>
        <v>4</v>
      </c>
      <c r="I167" s="3">
        <f t="shared" si="54"/>
        <v>2.7887014240084738</v>
      </c>
      <c r="J167" s="3">
        <f t="shared" si="45"/>
        <v>0.40334794681034086</v>
      </c>
      <c r="K167" s="3">
        <f t="shared" si="46"/>
        <v>23.110135027499744</v>
      </c>
      <c r="L167" s="3">
        <f t="shared" si="55"/>
        <v>0.0026082350770797076</v>
      </c>
      <c r="M167" s="3">
        <f t="shared" si="47"/>
        <v>0.1494408618946462</v>
      </c>
      <c r="N167" s="3">
        <f t="shared" si="56"/>
        <v>-2.0324456727483082</v>
      </c>
      <c r="O167" s="3">
        <f t="shared" si="57"/>
        <v>4.605773735756374</v>
      </c>
      <c r="P167" s="2">
        <f t="shared" si="58"/>
        <v>0.19190723898984893</v>
      </c>
      <c r="Q167" s="3">
        <f t="shared" si="59"/>
        <v>18.920967482657673</v>
      </c>
      <c r="R167" s="2">
        <f t="shared" si="60"/>
        <v>0.2883736451107364</v>
      </c>
      <c r="S167" s="3">
        <f t="shared" si="61"/>
        <v>0.976552360937936</v>
      </c>
      <c r="T167" s="3">
        <f t="shared" si="48"/>
        <v>55.952328755279964</v>
      </c>
      <c r="U167" s="3">
        <f t="shared" si="62"/>
        <v>-0.11101395881106878</v>
      </c>
      <c r="V167" s="3">
        <f t="shared" si="49"/>
        <v>-6.360631306913399</v>
      </c>
    </row>
    <row r="168" spans="1:22" ht="13.5">
      <c r="A168" s="1">
        <v>39246</v>
      </c>
      <c r="B168" s="2">
        <f t="shared" si="52"/>
        <v>0.16666666666666666</v>
      </c>
      <c r="C168" s="3">
        <f t="shared" si="50"/>
        <v>34.96666666666667</v>
      </c>
      <c r="D168" s="3">
        <f t="shared" si="42"/>
        <v>0.6102834617806839</v>
      </c>
      <c r="E168" s="3">
        <f t="shared" si="51"/>
        <v>138.4</v>
      </c>
      <c r="F168" s="4">
        <f t="shared" si="43"/>
        <v>2.4155356847601523</v>
      </c>
      <c r="G168" s="5">
        <f t="shared" si="44"/>
        <v>164</v>
      </c>
      <c r="H168" s="7">
        <f t="shared" si="53"/>
        <v>4</v>
      </c>
      <c r="I168" s="3">
        <f t="shared" si="54"/>
        <v>2.8059156303295136</v>
      </c>
      <c r="J168" s="3">
        <f t="shared" si="45"/>
        <v>0.404489762221632</v>
      </c>
      <c r="K168" s="3">
        <f t="shared" si="46"/>
        <v>23.175556231549727</v>
      </c>
      <c r="L168" s="3">
        <f t="shared" si="55"/>
        <v>0.001711555261002206</v>
      </c>
      <c r="M168" s="3">
        <f t="shared" si="47"/>
        <v>0.09806489285883847</v>
      </c>
      <c r="N168" s="3">
        <f t="shared" si="56"/>
        <v>-2.0333423525643854</v>
      </c>
      <c r="O168" s="3">
        <f t="shared" si="57"/>
        <v>4.605418637956699</v>
      </c>
      <c r="P168" s="2">
        <f t="shared" si="58"/>
        <v>0.1918924432481958</v>
      </c>
      <c r="Q168" s="3">
        <f t="shared" si="59"/>
        <v>18.92817270966212</v>
      </c>
      <c r="R168" s="2">
        <f t="shared" si="60"/>
        <v>0.2886738629025884</v>
      </c>
      <c r="S168" s="3">
        <f t="shared" si="61"/>
        <v>0.9751446424385339</v>
      </c>
      <c r="T168" s="3">
        <f t="shared" si="48"/>
        <v>55.87167242652174</v>
      </c>
      <c r="U168" s="3">
        <f t="shared" si="62"/>
        <v>-0.1108521118684896</v>
      </c>
      <c r="V168" s="3">
        <f t="shared" si="49"/>
        <v>-6.351358160176517</v>
      </c>
    </row>
    <row r="169" spans="1:22" ht="13.5">
      <c r="A169" s="1">
        <v>39247</v>
      </c>
      <c r="B169" s="2">
        <f t="shared" si="52"/>
        <v>0.16666666666666666</v>
      </c>
      <c r="C169" s="3">
        <f t="shared" si="50"/>
        <v>34.96666666666667</v>
      </c>
      <c r="D169" s="3">
        <f t="shared" si="42"/>
        <v>0.6102834617806839</v>
      </c>
      <c r="E169" s="3">
        <f t="shared" si="51"/>
        <v>138.4</v>
      </c>
      <c r="F169" s="4">
        <f t="shared" si="43"/>
        <v>2.4155356847601523</v>
      </c>
      <c r="G169" s="5">
        <f t="shared" si="44"/>
        <v>165</v>
      </c>
      <c r="H169" s="7">
        <f t="shared" si="53"/>
        <v>4</v>
      </c>
      <c r="I169" s="3">
        <f t="shared" si="54"/>
        <v>2.823129836650554</v>
      </c>
      <c r="J169" s="3">
        <f t="shared" si="45"/>
        <v>0.4055125928562758</v>
      </c>
      <c r="K169" s="3">
        <f t="shared" si="46"/>
        <v>23.2341601100715</v>
      </c>
      <c r="L169" s="3">
        <f t="shared" si="55"/>
        <v>0.0008019757910406357</v>
      </c>
      <c r="M169" s="3">
        <f t="shared" si="47"/>
        <v>0.045949828098294045</v>
      </c>
      <c r="N169" s="3">
        <f t="shared" si="56"/>
        <v>-2.0342519320343473</v>
      </c>
      <c r="O169" s="3">
        <f t="shared" si="57"/>
        <v>4.605502594024619</v>
      </c>
      <c r="P169" s="2">
        <f t="shared" si="58"/>
        <v>0.19189594141769248</v>
      </c>
      <c r="Q169" s="3">
        <f t="shared" si="59"/>
        <v>18.935037428895605</v>
      </c>
      <c r="R169" s="2">
        <f t="shared" si="60"/>
        <v>0.2889598928706502</v>
      </c>
      <c r="S169" s="3">
        <f t="shared" si="61"/>
        <v>0.9738175517650688</v>
      </c>
      <c r="T169" s="3">
        <f t="shared" si="48"/>
        <v>55.79563573190101</v>
      </c>
      <c r="U169" s="3">
        <f t="shared" si="62"/>
        <v>-0.11077834677154182</v>
      </c>
      <c r="V169" s="3">
        <f t="shared" si="49"/>
        <v>-6.347131731446035</v>
      </c>
    </row>
    <row r="170" spans="1:22" ht="13.5">
      <c r="A170" s="1">
        <v>39248</v>
      </c>
      <c r="B170" s="2">
        <f t="shared" si="52"/>
        <v>0.16666666666666666</v>
      </c>
      <c r="C170" s="3">
        <f t="shared" si="50"/>
        <v>34.96666666666667</v>
      </c>
      <c r="D170" s="3">
        <f t="shared" si="42"/>
        <v>0.6102834617806839</v>
      </c>
      <c r="E170" s="3">
        <f t="shared" si="51"/>
        <v>138.4</v>
      </c>
      <c r="F170" s="4">
        <f t="shared" si="43"/>
        <v>2.4155356847601523</v>
      </c>
      <c r="G170" s="5">
        <f t="shared" si="44"/>
        <v>166</v>
      </c>
      <c r="H170" s="7">
        <f t="shared" si="53"/>
        <v>4</v>
      </c>
      <c r="I170" s="3">
        <f t="shared" si="54"/>
        <v>2.840344042971594</v>
      </c>
      <c r="J170" s="3">
        <f t="shared" si="45"/>
        <v>0.4064160658056223</v>
      </c>
      <c r="K170" s="3">
        <f t="shared" si="46"/>
        <v>23.28592529697329</v>
      </c>
      <c r="L170" s="3">
        <f t="shared" si="55"/>
        <v>-0.00011896968831614715</v>
      </c>
      <c r="M170" s="3">
        <f t="shared" si="47"/>
        <v>-0.006816461030502094</v>
      </c>
      <c r="N170" s="3">
        <f t="shared" si="56"/>
        <v>-2.0351728775137037</v>
      </c>
      <c r="O170" s="3">
        <f t="shared" si="57"/>
        <v>4.606022334323345</v>
      </c>
      <c r="P170" s="2">
        <f t="shared" si="58"/>
        <v>0.1919175972634727</v>
      </c>
      <c r="Q170" s="3">
        <f t="shared" si="59"/>
        <v>18.941553193814055</v>
      </c>
      <c r="R170" s="2">
        <f t="shared" si="60"/>
        <v>0.28923138307558566</v>
      </c>
      <c r="S170" s="3">
        <f t="shared" si="61"/>
        <v>0.9725721973835157</v>
      </c>
      <c r="T170" s="3">
        <f t="shared" si="48"/>
        <v>55.7242821818399</v>
      </c>
      <c r="U170" s="3">
        <f t="shared" si="62"/>
        <v>-0.11079198499769219</v>
      </c>
      <c r="V170" s="3">
        <f t="shared" si="49"/>
        <v>-6.3479131442444965</v>
      </c>
    </row>
    <row r="171" spans="1:22" ht="13.5">
      <c r="A171" s="1">
        <v>39249</v>
      </c>
      <c r="B171" s="2">
        <f t="shared" si="52"/>
        <v>0.16666666666666666</v>
      </c>
      <c r="C171" s="3">
        <f t="shared" si="50"/>
        <v>34.96666666666667</v>
      </c>
      <c r="D171" s="3">
        <f t="shared" si="42"/>
        <v>0.6102834617806839</v>
      </c>
      <c r="E171" s="3">
        <f t="shared" si="51"/>
        <v>138.4</v>
      </c>
      <c r="F171" s="4">
        <f t="shared" si="43"/>
        <v>2.4155356847601523</v>
      </c>
      <c r="G171" s="5">
        <f t="shared" si="44"/>
        <v>167</v>
      </c>
      <c r="H171" s="7">
        <f t="shared" si="53"/>
        <v>4</v>
      </c>
      <c r="I171" s="3">
        <f t="shared" si="54"/>
        <v>2.8575582492926337</v>
      </c>
      <c r="J171" s="3">
        <f t="shared" si="45"/>
        <v>0.4071998547133282</v>
      </c>
      <c r="K171" s="3">
        <f t="shared" si="46"/>
        <v>23.330833093414007</v>
      </c>
      <c r="L171" s="3">
        <f t="shared" si="55"/>
        <v>-0.0010497309489217975</v>
      </c>
      <c r="M171" s="3">
        <f t="shared" si="47"/>
        <v>-0.06014515299748199</v>
      </c>
      <c r="N171" s="3">
        <f t="shared" si="56"/>
        <v>-2.0361036387743097</v>
      </c>
      <c r="O171" s="3">
        <f t="shared" si="57"/>
        <v>4.606974226673469</v>
      </c>
      <c r="P171" s="2">
        <f t="shared" si="58"/>
        <v>0.19195725944472786</v>
      </c>
      <c r="Q171" s="3">
        <f t="shared" si="59"/>
        <v>18.947711793726192</v>
      </c>
      <c r="R171" s="2">
        <f t="shared" si="60"/>
        <v>0.289487991405258</v>
      </c>
      <c r="S171" s="3">
        <f t="shared" si="61"/>
        <v>0.9714096656115749</v>
      </c>
      <c r="T171" s="3">
        <f t="shared" si="48"/>
        <v>55.65767401775783</v>
      </c>
      <c r="U171" s="3">
        <f t="shared" si="62"/>
        <v>-0.11089230980890774</v>
      </c>
      <c r="V171" s="3">
        <f t="shared" si="49"/>
        <v>-6.353661332507595</v>
      </c>
    </row>
    <row r="172" spans="1:22" ht="13.5">
      <c r="A172" s="1">
        <v>39250</v>
      </c>
      <c r="B172" s="2">
        <f t="shared" si="52"/>
        <v>0.16666666666666666</v>
      </c>
      <c r="C172" s="3">
        <f t="shared" si="50"/>
        <v>34.96666666666667</v>
      </c>
      <c r="D172" s="3">
        <f t="shared" si="42"/>
        <v>0.6102834617806839</v>
      </c>
      <c r="E172" s="3">
        <f t="shared" si="51"/>
        <v>138.4</v>
      </c>
      <c r="F172" s="4">
        <f t="shared" si="43"/>
        <v>2.4155356847601523</v>
      </c>
      <c r="G172" s="5">
        <f t="shared" si="44"/>
        <v>168</v>
      </c>
      <c r="H172" s="7">
        <f t="shared" si="53"/>
        <v>4</v>
      </c>
      <c r="I172" s="3">
        <f t="shared" si="54"/>
        <v>2.8747724556136736</v>
      </c>
      <c r="J172" s="3">
        <f t="shared" si="45"/>
        <v>0.40786368017285163</v>
      </c>
      <c r="K172" s="3">
        <f t="shared" si="46"/>
        <v>23.368867490578033</v>
      </c>
      <c r="L172" s="3">
        <f t="shared" si="55"/>
        <v>-0.0019887431522305488</v>
      </c>
      <c r="M172" s="3">
        <f t="shared" si="47"/>
        <v>-0.11394658915835384</v>
      </c>
      <c r="N172" s="3">
        <f t="shared" si="56"/>
        <v>-2.0370426509776185</v>
      </c>
      <c r="O172" s="3">
        <f t="shared" si="57"/>
        <v>4.608354277335779</v>
      </c>
      <c r="P172" s="2">
        <f t="shared" si="58"/>
        <v>0.19201476155565744</v>
      </c>
      <c r="Q172" s="3">
        <f t="shared" si="59"/>
        <v>18.953505267885333</v>
      </c>
      <c r="R172" s="2">
        <f t="shared" si="60"/>
        <v>0.28972938616188887</v>
      </c>
      <c r="S172" s="3">
        <f t="shared" si="61"/>
        <v>0.9703310197174343</v>
      </c>
      <c r="T172" s="3">
        <f t="shared" si="48"/>
        <v>55.595872160434446</v>
      </c>
      <c r="U172" s="3">
        <f t="shared" si="62"/>
        <v>-0.11107856672137034</v>
      </c>
      <c r="V172" s="3">
        <f t="shared" si="49"/>
        <v>-6.3643330674968395</v>
      </c>
    </row>
    <row r="173" spans="1:22" ht="13.5">
      <c r="A173" s="1">
        <v>39251</v>
      </c>
      <c r="B173" s="2">
        <f t="shared" si="52"/>
        <v>0.16666666666666666</v>
      </c>
      <c r="C173" s="3">
        <f t="shared" si="50"/>
        <v>34.96666666666667</v>
      </c>
      <c r="D173" s="3">
        <f t="shared" si="42"/>
        <v>0.6102834617806839</v>
      </c>
      <c r="E173" s="3">
        <f t="shared" si="51"/>
        <v>138.4</v>
      </c>
      <c r="F173" s="4">
        <f t="shared" si="43"/>
        <v>2.4155356847601523</v>
      </c>
      <c r="G173" s="5">
        <f t="shared" si="44"/>
        <v>169</v>
      </c>
      <c r="H173" s="7">
        <f t="shared" si="53"/>
        <v>4</v>
      </c>
      <c r="I173" s="3">
        <f t="shared" si="54"/>
        <v>2.8919866619347134</v>
      </c>
      <c r="J173" s="3">
        <f t="shared" si="45"/>
        <v>0.40840731007092196</v>
      </c>
      <c r="K173" s="3">
        <f t="shared" si="46"/>
        <v>23.40001518935459</v>
      </c>
      <c r="L173" s="3">
        <f t="shared" si="55"/>
        <v>-0.0029344288407537784</v>
      </c>
      <c r="M173" s="3">
        <f t="shared" si="47"/>
        <v>-0.16813038785665824</v>
      </c>
      <c r="N173" s="3">
        <f t="shared" si="56"/>
        <v>-2.0379883366661415</v>
      </c>
      <c r="O173" s="3">
        <f t="shared" si="57"/>
        <v>4.610158132891916</v>
      </c>
      <c r="P173" s="2">
        <f t="shared" si="58"/>
        <v>0.19208992220382984</v>
      </c>
      <c r="Q173" s="3">
        <f t="shared" si="59"/>
        <v>18.958925918822302</v>
      </c>
      <c r="R173" s="2">
        <f t="shared" si="60"/>
        <v>0.2899552466175959</v>
      </c>
      <c r="S173" s="3">
        <f t="shared" si="61"/>
        <v>0.9693372990710991</v>
      </c>
      <c r="T173" s="3">
        <f t="shared" si="48"/>
        <v>55.538936161384434</v>
      </c>
      <c r="U173" s="3">
        <f t="shared" si="62"/>
        <v>-0.11134996398469127</v>
      </c>
      <c r="V173" s="3">
        <f t="shared" si="49"/>
        <v>-6.379882985256529</v>
      </c>
    </row>
    <row r="174" spans="1:22" ht="13.5">
      <c r="A174" s="1">
        <v>39252</v>
      </c>
      <c r="B174" s="2">
        <f t="shared" si="52"/>
        <v>0.16666666666666666</v>
      </c>
      <c r="C174" s="3">
        <f t="shared" si="50"/>
        <v>34.96666666666667</v>
      </c>
      <c r="D174" s="3">
        <f t="shared" si="42"/>
        <v>0.6102834617806839</v>
      </c>
      <c r="E174" s="3">
        <f t="shared" si="51"/>
        <v>138.4</v>
      </c>
      <c r="F174" s="4">
        <f t="shared" si="43"/>
        <v>2.4155356847601523</v>
      </c>
      <c r="G174" s="5">
        <f t="shared" si="44"/>
        <v>170</v>
      </c>
      <c r="H174" s="7">
        <f t="shared" si="53"/>
        <v>4</v>
      </c>
      <c r="I174" s="3">
        <f t="shared" si="54"/>
        <v>2.9092008682557537</v>
      </c>
      <c r="J174" s="3">
        <f t="shared" si="45"/>
        <v>0.4088305598760273</v>
      </c>
      <c r="K174" s="3">
        <f t="shared" si="46"/>
        <v>23.424265616866858</v>
      </c>
      <c r="L174" s="3">
        <f t="shared" si="55"/>
        <v>-0.0038851999453139857</v>
      </c>
      <c r="M174" s="3">
        <f t="shared" si="47"/>
        <v>-0.22260555943094965</v>
      </c>
      <c r="N174" s="3">
        <f t="shared" si="56"/>
        <v>-2.0389391077707018</v>
      </c>
      <c r="O174" s="3">
        <f t="shared" si="57"/>
        <v>4.612381083045751</v>
      </c>
      <c r="P174" s="2">
        <f t="shared" si="58"/>
        <v>0.19218254512690627</v>
      </c>
      <c r="Q174" s="3">
        <f t="shared" si="59"/>
        <v>18.963966324878378</v>
      </c>
      <c r="R174" s="2">
        <f t="shared" si="60"/>
        <v>0.29016526353659905</v>
      </c>
      <c r="S174" s="3">
        <f t="shared" si="61"/>
        <v>0.9684295183468244</v>
      </c>
      <c r="T174" s="3">
        <f t="shared" si="48"/>
        <v>55.48692415716017</v>
      </c>
      <c r="U174" s="3">
        <f t="shared" si="62"/>
        <v>-0.11170567307237812</v>
      </c>
      <c r="V174" s="3">
        <f t="shared" si="49"/>
        <v>-6.400263614715434</v>
      </c>
    </row>
    <row r="175" spans="1:22" ht="13.5">
      <c r="A175" s="1">
        <v>39253</v>
      </c>
      <c r="B175" s="2">
        <f t="shared" si="52"/>
        <v>0.16666666666666666</v>
      </c>
      <c r="C175" s="3">
        <f t="shared" si="50"/>
        <v>34.96666666666667</v>
      </c>
      <c r="D175" s="3">
        <f t="shared" si="42"/>
        <v>0.6102834617806839</v>
      </c>
      <c r="E175" s="3">
        <f t="shared" si="51"/>
        <v>138.4</v>
      </c>
      <c r="F175" s="4">
        <f t="shared" si="43"/>
        <v>2.4155356847601523</v>
      </c>
      <c r="G175" s="5">
        <f t="shared" si="44"/>
        <v>171</v>
      </c>
      <c r="H175" s="7">
        <f t="shared" si="53"/>
        <v>4</v>
      </c>
      <c r="I175" s="3">
        <f t="shared" si="54"/>
        <v>2.9264150745767936</v>
      </c>
      <c r="J175" s="3">
        <f t="shared" si="45"/>
        <v>0.40913329287109973</v>
      </c>
      <c r="K175" s="3">
        <f t="shared" si="46"/>
        <v>23.441610939803866</v>
      </c>
      <c r="L175" s="3">
        <f t="shared" si="55"/>
        <v>-0.004839459805676412</v>
      </c>
      <c r="M175" s="3">
        <f t="shared" si="47"/>
        <v>-0.27728062198845993</v>
      </c>
      <c r="N175" s="3">
        <f t="shared" si="56"/>
        <v>-2.039893367631064</v>
      </c>
      <c r="O175" s="3">
        <f t="shared" si="57"/>
        <v>4.615018064363676</v>
      </c>
      <c r="P175" s="2">
        <f t="shared" si="58"/>
        <v>0.1922924193484865</v>
      </c>
      <c r="Q175" s="3">
        <f t="shared" si="59"/>
        <v>18.968619351901452</v>
      </c>
      <c r="R175" s="2">
        <f t="shared" si="60"/>
        <v>0.2903591396625605</v>
      </c>
      <c r="S175" s="3">
        <f t="shared" si="61"/>
        <v>0.9676086667749385</v>
      </c>
      <c r="T175" s="3">
        <f t="shared" si="48"/>
        <v>55.439892826484424</v>
      </c>
      <c r="U175" s="3">
        <f t="shared" si="62"/>
        <v>-0.11214482918540832</v>
      </c>
      <c r="V175" s="3">
        <f t="shared" si="49"/>
        <v>-6.425425406539434</v>
      </c>
    </row>
    <row r="176" spans="1:22" ht="13.5">
      <c r="A176" s="1">
        <v>39254</v>
      </c>
      <c r="B176" s="2">
        <f t="shared" si="52"/>
        <v>0.16666666666666666</v>
      </c>
      <c r="C176" s="3">
        <f t="shared" si="50"/>
        <v>34.96666666666667</v>
      </c>
      <c r="D176" s="3">
        <f t="shared" si="42"/>
        <v>0.6102834617806839</v>
      </c>
      <c r="E176" s="3">
        <f t="shared" si="51"/>
        <v>138.4</v>
      </c>
      <c r="F176" s="4">
        <f t="shared" si="43"/>
        <v>2.4155356847601523</v>
      </c>
      <c r="G176" s="5">
        <f t="shared" si="44"/>
        <v>172</v>
      </c>
      <c r="H176" s="7">
        <f t="shared" si="53"/>
        <v>4</v>
      </c>
      <c r="I176" s="3">
        <f t="shared" si="54"/>
        <v>2.9436292808978335</v>
      </c>
      <c r="J176" s="3">
        <f t="shared" si="45"/>
        <v>0.40931542032971796</v>
      </c>
      <c r="K176" s="3">
        <f t="shared" si="46"/>
        <v>23.452046074516133</v>
      </c>
      <c r="L176" s="3">
        <f t="shared" si="55"/>
        <v>-0.005795605202122682</v>
      </c>
      <c r="M176" s="3">
        <f t="shared" si="47"/>
        <v>-0.3320637178056941</v>
      </c>
      <c r="N176" s="3">
        <f t="shared" si="56"/>
        <v>-2.0408495130275104</v>
      </c>
      <c r="O176" s="3">
        <f t="shared" si="57"/>
        <v>4.618063664967157</v>
      </c>
      <c r="P176" s="2">
        <f t="shared" si="58"/>
        <v>0.19241931937363155</v>
      </c>
      <c r="Q176" s="3">
        <f t="shared" si="59"/>
        <v>18.9728781640736</v>
      </c>
      <c r="R176" s="2">
        <f t="shared" si="60"/>
        <v>0.29053659016973327</v>
      </c>
      <c r="S176" s="3">
        <f t="shared" si="61"/>
        <v>0.9668757074411227</v>
      </c>
      <c r="T176" s="3">
        <f t="shared" si="48"/>
        <v>55.39789735010205</v>
      </c>
      <c r="U176" s="3">
        <f t="shared" si="62"/>
        <v>-0.11266653177084646</v>
      </c>
      <c r="V176" s="3">
        <f t="shared" si="49"/>
        <v>-6.455316762846103</v>
      </c>
    </row>
    <row r="177" spans="1:22" ht="13.5">
      <c r="A177" s="1">
        <v>39255</v>
      </c>
      <c r="B177" s="2">
        <f t="shared" si="52"/>
        <v>0.16666666666666666</v>
      </c>
      <c r="C177" s="3">
        <f t="shared" si="50"/>
        <v>34.96666666666667</v>
      </c>
      <c r="D177" s="3">
        <f t="shared" si="42"/>
        <v>0.6102834617806839</v>
      </c>
      <c r="E177" s="3">
        <f t="shared" si="51"/>
        <v>138.4</v>
      </c>
      <c r="F177" s="4">
        <f t="shared" si="43"/>
        <v>2.4155356847601523</v>
      </c>
      <c r="G177" s="5">
        <f t="shared" si="44"/>
        <v>173</v>
      </c>
      <c r="H177" s="7">
        <f t="shared" si="53"/>
        <v>4</v>
      </c>
      <c r="I177" s="3">
        <f t="shared" si="54"/>
        <v>2.9608434872188734</v>
      </c>
      <c r="J177" s="3">
        <f t="shared" si="45"/>
        <v>0.4093769016352889</v>
      </c>
      <c r="K177" s="3">
        <f t="shared" si="46"/>
        <v>23.455568693844302</v>
      </c>
      <c r="L177" s="3">
        <f t="shared" si="55"/>
        <v>-0.006752028395517001</v>
      </c>
      <c r="M177" s="3">
        <f t="shared" si="47"/>
        <v>-0.38686273021561307</v>
      </c>
      <c r="N177" s="3">
        <f t="shared" si="56"/>
        <v>-2.041805936220905</v>
      </c>
      <c r="O177" s="3">
        <f t="shared" si="57"/>
        <v>4.62151213018571</v>
      </c>
      <c r="P177" s="2">
        <f t="shared" si="58"/>
        <v>0.1925630054244046</v>
      </c>
      <c r="Q177" s="3">
        <f t="shared" si="59"/>
        <v>18.976736233843035</v>
      </c>
      <c r="R177" s="2">
        <f t="shared" si="60"/>
        <v>0.2906973430767931</v>
      </c>
      <c r="S177" s="3">
        <f t="shared" si="61"/>
        <v>0.9662315766310176</v>
      </c>
      <c r="T177" s="3">
        <f t="shared" si="48"/>
        <v>55.360991373228686</v>
      </c>
      <c r="U177" s="3">
        <f t="shared" si="62"/>
        <v>-0.113269845057502</v>
      </c>
      <c r="V177" s="3">
        <f t="shared" si="49"/>
        <v>-6.489884067895632</v>
      </c>
    </row>
    <row r="178" spans="1:22" ht="13.5">
      <c r="A178" s="1">
        <v>39256</v>
      </c>
      <c r="B178" s="2">
        <f t="shared" si="52"/>
        <v>0.16666666666666666</v>
      </c>
      <c r="C178" s="3">
        <f t="shared" si="50"/>
        <v>34.96666666666667</v>
      </c>
      <c r="D178" s="3">
        <f t="shared" si="42"/>
        <v>0.6102834617806839</v>
      </c>
      <c r="E178" s="3">
        <f t="shared" si="51"/>
        <v>138.4</v>
      </c>
      <c r="F178" s="4">
        <f t="shared" si="43"/>
        <v>2.4155356847601523</v>
      </c>
      <c r="G178" s="5">
        <f t="shared" si="44"/>
        <v>174</v>
      </c>
      <c r="H178" s="7">
        <f t="shared" si="53"/>
        <v>4</v>
      </c>
      <c r="I178" s="3">
        <f t="shared" si="54"/>
        <v>2.9780576935399132</v>
      </c>
      <c r="J178" s="3">
        <f t="shared" si="45"/>
        <v>0.4093177443428098</v>
      </c>
      <c r="K178" s="3">
        <f t="shared" si="46"/>
        <v>23.452179230657833</v>
      </c>
      <c r="L178" s="3">
        <f t="shared" si="55"/>
        <v>-0.00770711917340584</v>
      </c>
      <c r="M178" s="3">
        <f t="shared" si="47"/>
        <v>-0.44158540084051034</v>
      </c>
      <c r="N178" s="3">
        <f t="shared" si="56"/>
        <v>-2.0427610269987935</v>
      </c>
      <c r="O178" s="3">
        <f t="shared" si="57"/>
        <v>4.62535736917331</v>
      </c>
      <c r="P178" s="2">
        <f t="shared" si="58"/>
        <v>0.1927232237155546</v>
      </c>
      <c r="Q178" s="3">
        <f t="shared" si="59"/>
        <v>18.980187350938756</v>
      </c>
      <c r="R178" s="2">
        <f t="shared" si="60"/>
        <v>0.2908411396224482</v>
      </c>
      <c r="S178" s="3">
        <f t="shared" si="61"/>
        <v>0.9656771832178306</v>
      </c>
      <c r="T178" s="3">
        <f t="shared" si="48"/>
        <v>55.329226970463225</v>
      </c>
      <c r="U178" s="3">
        <f t="shared" si="62"/>
        <v>-0.1139537986106822</v>
      </c>
      <c r="V178" s="3">
        <f t="shared" si="49"/>
        <v>-6.529071719875834</v>
      </c>
    </row>
    <row r="179" spans="1:22" ht="13.5">
      <c r="A179" s="1">
        <v>39257</v>
      </c>
      <c r="B179" s="2">
        <f t="shared" si="52"/>
        <v>0.16666666666666666</v>
      </c>
      <c r="C179" s="3">
        <f t="shared" si="50"/>
        <v>34.96666666666667</v>
      </c>
      <c r="D179" s="3">
        <f t="shared" si="42"/>
        <v>0.6102834617806839</v>
      </c>
      <c r="E179" s="3">
        <f t="shared" si="51"/>
        <v>138.4</v>
      </c>
      <c r="F179" s="4">
        <f t="shared" si="43"/>
        <v>2.4155356847601523</v>
      </c>
      <c r="G179" s="5">
        <f t="shared" si="44"/>
        <v>175</v>
      </c>
      <c r="H179" s="7">
        <f t="shared" si="53"/>
        <v>4</v>
      </c>
      <c r="I179" s="3">
        <f t="shared" si="54"/>
        <v>2.9952718998609535</v>
      </c>
      <c r="J179" s="3">
        <f t="shared" si="45"/>
        <v>0.40913800418296264</v>
      </c>
      <c r="K179" s="3">
        <f t="shared" si="46"/>
        <v>23.44188087808958</v>
      </c>
      <c r="L179" s="3">
        <f t="shared" si="55"/>
        <v>-0.008659266899684366</v>
      </c>
      <c r="M179" s="3">
        <f t="shared" si="47"/>
        <v>-0.4961394470292474</v>
      </c>
      <c r="N179" s="3">
        <f t="shared" si="56"/>
        <v>-2.043713174725072</v>
      </c>
      <c r="O179" s="3">
        <f t="shared" si="57"/>
        <v>4.629592962485785</v>
      </c>
      <c r="P179" s="2">
        <f t="shared" si="58"/>
        <v>0.19289970677024104</v>
      </c>
      <c r="Q179" s="3">
        <f t="shared" si="59"/>
        <v>18.983225630451447</v>
      </c>
      <c r="R179" s="2">
        <f t="shared" si="60"/>
        <v>0.2909677346021436</v>
      </c>
      <c r="S179" s="3">
        <f t="shared" si="61"/>
        <v>0.9652134080904603</v>
      </c>
      <c r="T179" s="3">
        <f t="shared" si="48"/>
        <v>55.302654613021765</v>
      </c>
      <c r="U179" s="3">
        <f t="shared" si="62"/>
        <v>-0.11471738790812724</v>
      </c>
      <c r="V179" s="3">
        <f t="shared" si="49"/>
        <v>-6.5728221639007955</v>
      </c>
    </row>
    <row r="180" spans="1:22" ht="13.5">
      <c r="A180" s="1">
        <v>39258</v>
      </c>
      <c r="B180" s="2">
        <f t="shared" si="52"/>
        <v>0.16666666666666666</v>
      </c>
      <c r="C180" s="3">
        <f t="shared" si="50"/>
        <v>34.96666666666667</v>
      </c>
      <c r="D180" s="3">
        <f t="shared" si="42"/>
        <v>0.6102834617806839</v>
      </c>
      <c r="E180" s="3">
        <f t="shared" si="51"/>
        <v>138.4</v>
      </c>
      <c r="F180" s="4">
        <f t="shared" si="43"/>
        <v>2.4155356847601523</v>
      </c>
      <c r="G180" s="5">
        <f t="shared" si="44"/>
        <v>176</v>
      </c>
      <c r="H180" s="7">
        <f t="shared" si="53"/>
        <v>4</v>
      </c>
      <c r="I180" s="3">
        <f t="shared" si="54"/>
        <v>3.0124861061819934</v>
      </c>
      <c r="J180" s="3">
        <f t="shared" si="45"/>
        <v>0.4088377850084296</v>
      </c>
      <c r="K180" s="3">
        <f t="shared" si="46"/>
        <v>23.424679586459934</v>
      </c>
      <c r="L180" s="3">
        <f t="shared" si="55"/>
        <v>-0.00960686256535831</v>
      </c>
      <c r="M180" s="3">
        <f t="shared" si="47"/>
        <v>-0.550432679357254</v>
      </c>
      <c r="N180" s="3">
        <f t="shared" si="56"/>
        <v>-2.0446607703907462</v>
      </c>
      <c r="O180" s="3">
        <f t="shared" si="57"/>
        <v>4.634212170611436</v>
      </c>
      <c r="P180" s="2">
        <f t="shared" si="58"/>
        <v>0.1930921737754765</v>
      </c>
      <c r="Q180" s="3">
        <f t="shared" si="59"/>
        <v>18.98584551996953</v>
      </c>
      <c r="R180" s="2">
        <f t="shared" si="60"/>
        <v>0.2910768966653971</v>
      </c>
      <c r="S180" s="3">
        <f t="shared" si="61"/>
        <v>0.9648411036195064</v>
      </c>
      <c r="T180" s="3">
        <f t="shared" si="48"/>
        <v>55.28132313814225</v>
      </c>
      <c r="U180" s="3">
        <f t="shared" si="62"/>
        <v>-0.11555957493922886</v>
      </c>
      <c r="V180" s="3">
        <f t="shared" si="49"/>
        <v>-6.62107592634357</v>
      </c>
    </row>
    <row r="181" spans="1:22" ht="13.5">
      <c r="A181" s="1">
        <v>39259</v>
      </c>
      <c r="B181" s="2">
        <f t="shared" si="52"/>
        <v>0.16666666666666666</v>
      </c>
      <c r="C181" s="3">
        <f t="shared" si="50"/>
        <v>34.96666666666667</v>
      </c>
      <c r="D181" s="3">
        <f t="shared" si="42"/>
        <v>0.6102834617806839</v>
      </c>
      <c r="E181" s="3">
        <f t="shared" si="51"/>
        <v>138.4</v>
      </c>
      <c r="F181" s="4">
        <f t="shared" si="43"/>
        <v>2.4155356847601523</v>
      </c>
      <c r="G181" s="5">
        <f t="shared" si="44"/>
        <v>177</v>
      </c>
      <c r="H181" s="7">
        <f t="shared" si="53"/>
        <v>4</v>
      </c>
      <c r="I181" s="3">
        <f t="shared" si="54"/>
        <v>3.0297003125030333</v>
      </c>
      <c r="J181" s="3">
        <f t="shared" si="45"/>
        <v>0.408417238682471</v>
      </c>
      <c r="K181" s="3">
        <f t="shared" si="46"/>
        <v>23.400584056892775</v>
      </c>
      <c r="L181" s="3">
        <f t="shared" si="55"/>
        <v>-0.010548300837929108</v>
      </c>
      <c r="M181" s="3">
        <f t="shared" si="47"/>
        <v>-0.6043731190476477</v>
      </c>
      <c r="N181" s="3">
        <f t="shared" si="56"/>
        <v>-2.045602208663317</v>
      </c>
      <c r="O181" s="3">
        <f t="shared" si="57"/>
        <v>4.6392079434415985</v>
      </c>
      <c r="P181" s="2">
        <f t="shared" si="58"/>
        <v>0.19330033097673327</v>
      </c>
      <c r="Q181" s="3">
        <f t="shared" si="59"/>
        <v>18.98804180576475</v>
      </c>
      <c r="R181" s="2">
        <f t="shared" si="60"/>
        <v>0.2911684085735313</v>
      </c>
      <c r="S181" s="3">
        <f t="shared" si="61"/>
        <v>0.9645610931584093</v>
      </c>
      <c r="T181" s="3">
        <f t="shared" si="48"/>
        <v>55.26527972050188</v>
      </c>
      <c r="U181" s="3">
        <f t="shared" si="62"/>
        <v>-0.11647928882964971</v>
      </c>
      <c r="V181" s="3">
        <f t="shared" si="49"/>
        <v>-6.673771650624242</v>
      </c>
    </row>
    <row r="182" spans="1:22" ht="13.5">
      <c r="A182" s="1">
        <v>39260</v>
      </c>
      <c r="B182" s="2">
        <f t="shared" si="52"/>
        <v>0.16666666666666666</v>
      </c>
      <c r="C182" s="3">
        <f t="shared" si="50"/>
        <v>34.96666666666667</v>
      </c>
      <c r="D182" s="3">
        <f t="shared" si="42"/>
        <v>0.6102834617806839</v>
      </c>
      <c r="E182" s="3">
        <f t="shared" si="51"/>
        <v>138.4</v>
      </c>
      <c r="F182" s="4">
        <f t="shared" si="43"/>
        <v>2.4155356847601523</v>
      </c>
      <c r="G182" s="5">
        <f t="shared" si="44"/>
        <v>178</v>
      </c>
      <c r="H182" s="7">
        <f t="shared" si="53"/>
        <v>4</v>
      </c>
      <c r="I182" s="3">
        <f t="shared" si="54"/>
        <v>3.046914518824073</v>
      </c>
      <c r="J182" s="3">
        <f t="shared" si="45"/>
        <v>0.40787656490994795</v>
      </c>
      <c r="K182" s="3">
        <f t="shared" si="46"/>
        <v>23.36960573163379</v>
      </c>
      <c r="L182" s="3">
        <f t="shared" si="55"/>
        <v>-0.011481982106930667</v>
      </c>
      <c r="M182" s="3">
        <f t="shared" si="47"/>
        <v>-0.657869115171856</v>
      </c>
      <c r="N182" s="3">
        <f t="shared" si="56"/>
        <v>-2.0465358899323185</v>
      </c>
      <c r="O182" s="3">
        <f t="shared" si="57"/>
        <v>4.644572930662605</v>
      </c>
      <c r="P182" s="2">
        <f t="shared" si="58"/>
        <v>0.19352387211094188</v>
      </c>
      <c r="Q182" s="3">
        <f t="shared" si="59"/>
        <v>18.989809618026975</v>
      </c>
      <c r="R182" s="2">
        <f t="shared" si="60"/>
        <v>0.29124206741779063</v>
      </c>
      <c r="S182" s="3">
        <f t="shared" si="61"/>
        <v>0.9643741705768621</v>
      </c>
      <c r="T182" s="3">
        <f t="shared" si="48"/>
        <v>55.25456984548354</v>
      </c>
      <c r="U182" s="3">
        <f t="shared" si="62"/>
        <v>-0.11747542649343472</v>
      </c>
      <c r="V182" s="3">
        <f t="shared" si="49"/>
        <v>-6.730846134573145</v>
      </c>
    </row>
    <row r="183" spans="1:22" ht="13.5">
      <c r="A183" s="1">
        <v>39261</v>
      </c>
      <c r="B183" s="2">
        <f t="shared" si="52"/>
        <v>0.16666666666666666</v>
      </c>
      <c r="C183" s="3">
        <f t="shared" si="50"/>
        <v>34.96666666666667</v>
      </c>
      <c r="D183" s="3">
        <f t="shared" si="42"/>
        <v>0.6102834617806839</v>
      </c>
      <c r="E183" s="3">
        <f t="shared" si="51"/>
        <v>138.4</v>
      </c>
      <c r="F183" s="4">
        <f t="shared" si="43"/>
        <v>2.4155356847601523</v>
      </c>
      <c r="G183" s="5">
        <f t="shared" si="44"/>
        <v>179</v>
      </c>
      <c r="H183" s="7">
        <f t="shared" si="53"/>
        <v>4</v>
      </c>
      <c r="I183" s="3">
        <f t="shared" si="54"/>
        <v>3.0641287251451135</v>
      </c>
      <c r="J183" s="3">
        <f t="shared" si="45"/>
        <v>0.4072160110111197</v>
      </c>
      <c r="K183" s="3">
        <f t="shared" si="46"/>
        <v>23.33175878109002</v>
      </c>
      <c r="L183" s="3">
        <f t="shared" si="55"/>
        <v>-0.012406314523151444</v>
      </c>
      <c r="M183" s="3">
        <f t="shared" si="47"/>
        <v>-0.7108294614884362</v>
      </c>
      <c r="N183" s="3">
        <f t="shared" si="56"/>
        <v>-2.047460222348539</v>
      </c>
      <c r="O183" s="3">
        <f t="shared" si="57"/>
        <v>4.65029949304523</v>
      </c>
      <c r="P183" s="2">
        <f t="shared" si="58"/>
        <v>0.19376247887688458</v>
      </c>
      <c r="Q183" s="3">
        <f t="shared" si="59"/>
        <v>18.991144435153227</v>
      </c>
      <c r="R183" s="2">
        <f t="shared" si="60"/>
        <v>0.2912976847980511</v>
      </c>
      <c r="S183" s="3">
        <f t="shared" si="61"/>
        <v>0.9642810998235603</v>
      </c>
      <c r="T183" s="3">
        <f t="shared" si="48"/>
        <v>55.24923728412324</v>
      </c>
      <c r="U183" s="3">
        <f t="shared" si="62"/>
        <v>-0.11854685331468043</v>
      </c>
      <c r="V183" s="3">
        <f t="shared" si="49"/>
        <v>-6.792234369487642</v>
      </c>
    </row>
    <row r="184" spans="1:22" ht="13.5">
      <c r="A184" s="1">
        <v>39262</v>
      </c>
      <c r="B184" s="2">
        <f t="shared" si="52"/>
        <v>0.16666666666666666</v>
      </c>
      <c r="C184" s="3">
        <f t="shared" si="50"/>
        <v>34.96666666666667</v>
      </c>
      <c r="D184" s="3">
        <f t="shared" si="42"/>
        <v>0.6102834617806839</v>
      </c>
      <c r="E184" s="3">
        <f t="shared" si="51"/>
        <v>138.4</v>
      </c>
      <c r="F184" s="4">
        <f t="shared" si="43"/>
        <v>2.4155356847601523</v>
      </c>
      <c r="G184" s="5">
        <f t="shared" si="44"/>
        <v>180</v>
      </c>
      <c r="H184" s="7">
        <f t="shared" si="53"/>
        <v>4</v>
      </c>
      <c r="I184" s="3">
        <f t="shared" si="54"/>
        <v>3.0813429314661533</v>
      </c>
      <c r="J184" s="3">
        <f t="shared" si="45"/>
        <v>0.40643587163868655</v>
      </c>
      <c r="K184" s="3">
        <f t="shared" si="46"/>
        <v>23.28706008761761</v>
      </c>
      <c r="L184" s="3">
        <f t="shared" si="55"/>
        <v>-0.013319716029082187</v>
      </c>
      <c r="M184" s="3">
        <f t="shared" si="47"/>
        <v>-0.7631635127791614</v>
      </c>
      <c r="N184" s="3">
        <f t="shared" si="56"/>
        <v>-2.04837362385447</v>
      </c>
      <c r="O184" s="3">
        <f t="shared" si="57"/>
        <v>4.656379714602682</v>
      </c>
      <c r="P184" s="2">
        <f t="shared" si="58"/>
        <v>0.19401582144177842</v>
      </c>
      <c r="Q184" s="3">
        <f t="shared" si="59"/>
        <v>18.992042087101204</v>
      </c>
      <c r="R184" s="2">
        <f t="shared" si="60"/>
        <v>0.29133508696255017</v>
      </c>
      <c r="S184" s="3">
        <f t="shared" si="61"/>
        <v>0.9642826145152958</v>
      </c>
      <c r="T184" s="3">
        <f t="shared" si="48"/>
        <v>55.249324069566946</v>
      </c>
      <c r="U184" s="3">
        <f t="shared" si="62"/>
        <v>-0.1196924038607842</v>
      </c>
      <c r="V184" s="3">
        <f t="shared" si="49"/>
        <v>-6.857869580998295</v>
      </c>
    </row>
    <row r="185" spans="1:22" ht="13.5">
      <c r="A185" s="1">
        <v>39263</v>
      </c>
      <c r="B185" s="2">
        <f t="shared" si="52"/>
        <v>0.16666666666666666</v>
      </c>
      <c r="C185" s="3">
        <f t="shared" si="50"/>
        <v>34.96666666666667</v>
      </c>
      <c r="D185" s="3">
        <f t="shared" si="42"/>
        <v>0.6102834617806839</v>
      </c>
      <c r="E185" s="3">
        <f t="shared" si="51"/>
        <v>138.4</v>
      </c>
      <c r="F185" s="4">
        <f t="shared" si="43"/>
        <v>2.4155356847601523</v>
      </c>
      <c r="G185" s="5">
        <f t="shared" si="44"/>
        <v>181</v>
      </c>
      <c r="H185" s="7">
        <f t="shared" si="53"/>
        <v>4</v>
      </c>
      <c r="I185" s="3">
        <f t="shared" si="54"/>
        <v>3.098557137787193</v>
      </c>
      <c r="J185" s="3">
        <f t="shared" si="45"/>
        <v>0.40553648843869755</v>
      </c>
      <c r="K185" s="3">
        <f t="shared" si="46"/>
        <v>23.235529226093274</v>
      </c>
      <c r="L185" s="3">
        <f t="shared" si="55"/>
        <v>-0.014220616378140625</v>
      </c>
      <c r="M185" s="3">
        <f t="shared" si="47"/>
        <v>-0.8147813005420725</v>
      </c>
      <c r="N185" s="3">
        <f t="shared" si="56"/>
        <v>-2.049274524203528</v>
      </c>
      <c r="O185" s="3">
        <f t="shared" si="57"/>
        <v>4.662805415583148</v>
      </c>
      <c r="P185" s="2">
        <f t="shared" si="58"/>
        <v>0.19428355898263117</v>
      </c>
      <c r="Q185" s="3">
        <f t="shared" si="59"/>
        <v>18.99249875782246</v>
      </c>
      <c r="R185" s="2">
        <f t="shared" si="60"/>
        <v>0.29135411490926916</v>
      </c>
      <c r="S185" s="3">
        <f t="shared" si="61"/>
        <v>0.964379417549372</v>
      </c>
      <c r="T185" s="3">
        <f t="shared" si="48"/>
        <v>55.25487047486357</v>
      </c>
      <c r="U185" s="3">
        <f t="shared" si="62"/>
        <v>-0.12091088262922679</v>
      </c>
      <c r="V185" s="3">
        <f t="shared" si="49"/>
        <v>-6.9276832718563535</v>
      </c>
    </row>
    <row r="186" spans="1:22" ht="13.5">
      <c r="A186" s="1">
        <v>39264</v>
      </c>
      <c r="B186" s="2">
        <f t="shared" si="52"/>
        <v>0.16666666666666666</v>
      </c>
      <c r="C186" s="3">
        <f t="shared" si="50"/>
        <v>34.96666666666667</v>
      </c>
      <c r="D186" s="3">
        <f t="shared" si="42"/>
        <v>0.6102834617806839</v>
      </c>
      <c r="E186" s="3">
        <f t="shared" si="51"/>
        <v>138.4</v>
      </c>
      <c r="F186" s="4">
        <f t="shared" si="43"/>
        <v>2.4155356847601523</v>
      </c>
      <c r="G186" s="5">
        <f t="shared" si="44"/>
        <v>182</v>
      </c>
      <c r="H186" s="7">
        <f t="shared" si="53"/>
        <v>4</v>
      </c>
      <c r="I186" s="3">
        <f t="shared" si="54"/>
        <v>3.115771344108233</v>
      </c>
      <c r="J186" s="3">
        <f t="shared" si="45"/>
        <v>0.4045182496560775</v>
      </c>
      <c r="K186" s="3">
        <f t="shared" si="46"/>
        <v>23.17718844131261</v>
      </c>
      <c r="L186" s="3">
        <f t="shared" si="55"/>
        <v>-0.015107459140236746</v>
      </c>
      <c r="M186" s="3">
        <f t="shared" si="47"/>
        <v>-0.8655936479019047</v>
      </c>
      <c r="N186" s="3">
        <f t="shared" si="56"/>
        <v>-2.0501613669656247</v>
      </c>
      <c r="O186" s="3">
        <f t="shared" si="57"/>
        <v>4.669568166258336</v>
      </c>
      <c r="P186" s="2">
        <f t="shared" si="58"/>
        <v>0.194565340260764</v>
      </c>
      <c r="Q186" s="3">
        <f t="shared" si="59"/>
        <v>18.99251098679525</v>
      </c>
      <c r="R186" s="2">
        <f t="shared" si="60"/>
        <v>0.29135462444980204</v>
      </c>
      <c r="S186" s="3">
        <f t="shared" si="61"/>
        <v>0.9645721807362977</v>
      </c>
      <c r="T186" s="3">
        <f t="shared" si="48"/>
        <v>55.26591499191991</v>
      </c>
      <c r="U186" s="3">
        <f t="shared" si="62"/>
        <v>-0.1222010648297702</v>
      </c>
      <c r="V186" s="3">
        <f t="shared" si="49"/>
        <v>-7.001605266750391</v>
      </c>
    </row>
    <row r="187" spans="1:22" ht="13.5">
      <c r="A187" s="1">
        <v>39265</v>
      </c>
      <c r="B187" s="2">
        <f t="shared" si="52"/>
        <v>0.16666666666666666</v>
      </c>
      <c r="C187" s="3">
        <f t="shared" si="50"/>
        <v>34.96666666666667</v>
      </c>
      <c r="D187" s="3">
        <f t="shared" si="42"/>
        <v>0.6102834617806839</v>
      </c>
      <c r="E187" s="3">
        <f t="shared" si="51"/>
        <v>138.4</v>
      </c>
      <c r="F187" s="4">
        <f t="shared" si="43"/>
        <v>2.4155356847601523</v>
      </c>
      <c r="G187" s="5">
        <f t="shared" si="44"/>
        <v>183</v>
      </c>
      <c r="H187" s="7">
        <f t="shared" si="53"/>
        <v>4</v>
      </c>
      <c r="I187" s="3">
        <f t="shared" si="54"/>
        <v>3.132985550429273</v>
      </c>
      <c r="J187" s="3">
        <f t="shared" si="45"/>
        <v>0.403381589685673</v>
      </c>
      <c r="K187" s="3">
        <f t="shared" si="46"/>
        <v>23.112062622266965</v>
      </c>
      <c r="L187" s="3">
        <f t="shared" si="55"/>
        <v>-0.01597870369125917</v>
      </c>
      <c r="M187" s="3">
        <f t="shared" si="47"/>
        <v>-0.9155122835992601</v>
      </c>
      <c r="N187" s="3">
        <f t="shared" si="56"/>
        <v>-2.051032611516647</v>
      </c>
      <c r="O187" s="3">
        <f t="shared" si="57"/>
        <v>4.676659301464957</v>
      </c>
      <c r="P187" s="2">
        <f t="shared" si="58"/>
        <v>0.19486080422770655</v>
      </c>
      <c r="Q187" s="3">
        <f t="shared" si="59"/>
        <v>18.99207566968161</v>
      </c>
      <c r="R187" s="2">
        <f t="shared" si="60"/>
        <v>0.2913364862367338</v>
      </c>
      <c r="S187" s="3">
        <f t="shared" si="61"/>
        <v>0.964861544449748</v>
      </c>
      <c r="T187" s="3">
        <f t="shared" si="48"/>
        <v>55.28249431144484</v>
      </c>
      <c r="U187" s="3">
        <f t="shared" si="62"/>
        <v>-0.12356169720384377</v>
      </c>
      <c r="V187" s="3">
        <f t="shared" si="49"/>
        <v>-7.0795637592536735</v>
      </c>
    </row>
    <row r="188" spans="1:22" ht="13.5">
      <c r="A188" s="1">
        <v>39266</v>
      </c>
      <c r="B188" s="2">
        <f t="shared" si="52"/>
        <v>0.16666666666666666</v>
      </c>
      <c r="C188" s="3">
        <f t="shared" si="50"/>
        <v>34.96666666666667</v>
      </c>
      <c r="D188" s="3">
        <f t="shared" si="42"/>
        <v>0.6102834617806839</v>
      </c>
      <c r="E188" s="3">
        <f t="shared" si="51"/>
        <v>138.4</v>
      </c>
      <c r="F188" s="4">
        <f t="shared" si="43"/>
        <v>2.4155356847601523</v>
      </c>
      <c r="G188" s="5">
        <f t="shared" si="44"/>
        <v>184</v>
      </c>
      <c r="H188" s="7">
        <f t="shared" si="53"/>
        <v>4</v>
      </c>
      <c r="I188" s="3">
        <f t="shared" si="54"/>
        <v>3.1501997567503133</v>
      </c>
      <c r="J188" s="3">
        <f t="shared" si="45"/>
        <v>0.40212698856985024</v>
      </c>
      <c r="K188" s="3">
        <f t="shared" si="46"/>
        <v>23.040179273357914</v>
      </c>
      <c r="L188" s="3">
        <f t="shared" si="55"/>
        <v>-0.01683282718408165</v>
      </c>
      <c r="M188" s="3">
        <f t="shared" si="47"/>
        <v>-0.9644499549209606</v>
      </c>
      <c r="N188" s="3">
        <f t="shared" si="56"/>
        <v>-2.0518867350094694</v>
      </c>
      <c r="O188" s="3">
        <f t="shared" si="57"/>
        <v>4.684069935852008</v>
      </c>
      <c r="P188" s="2">
        <f t="shared" si="58"/>
        <v>0.19516958066050036</v>
      </c>
      <c r="Q188" s="3">
        <f t="shared" si="59"/>
        <v>18.991190058137455</v>
      </c>
      <c r="R188" s="2">
        <f t="shared" si="60"/>
        <v>0.2912995857557273</v>
      </c>
      <c r="S188" s="3">
        <f t="shared" si="61"/>
        <v>0.9652481172907925</v>
      </c>
      <c r="T188" s="3">
        <f t="shared" si="48"/>
        <v>55.30464330371107</v>
      </c>
      <c r="U188" s="3">
        <f t="shared" si="62"/>
        <v>-0.12499149888280486</v>
      </c>
      <c r="V188" s="3">
        <f t="shared" si="49"/>
        <v>-7.161485360998863</v>
      </c>
    </row>
    <row r="189" spans="1:22" ht="13.5">
      <c r="A189" s="1">
        <v>39267</v>
      </c>
      <c r="B189" s="2">
        <f t="shared" si="52"/>
        <v>0.16666666666666666</v>
      </c>
      <c r="C189" s="3">
        <f t="shared" si="50"/>
        <v>34.96666666666667</v>
      </c>
      <c r="D189" s="3">
        <f t="shared" si="42"/>
        <v>0.6102834617806839</v>
      </c>
      <c r="E189" s="3">
        <f t="shared" si="51"/>
        <v>138.4</v>
      </c>
      <c r="F189" s="4">
        <f t="shared" si="43"/>
        <v>2.4155356847601523</v>
      </c>
      <c r="G189" s="5">
        <f t="shared" si="44"/>
        <v>185</v>
      </c>
      <c r="H189" s="7">
        <f t="shared" si="53"/>
        <v>4</v>
      </c>
      <c r="I189" s="3">
        <f t="shared" si="54"/>
        <v>3.167413963071353</v>
      </c>
      <c r="J189" s="3">
        <f t="shared" si="45"/>
        <v>0.4007549714438141</v>
      </c>
      <c r="K189" s="3">
        <f t="shared" si="46"/>
        <v>22.96156848261638</v>
      </c>
      <c r="L189" s="3">
        <f t="shared" si="55"/>
        <v>-0.01766832649871066</v>
      </c>
      <c r="M189" s="3">
        <f t="shared" si="47"/>
        <v>-1.0123205394352757</v>
      </c>
      <c r="N189" s="3">
        <f t="shared" si="56"/>
        <v>-2.0527222343240985</v>
      </c>
      <c r="O189" s="3">
        <f t="shared" si="57"/>
        <v>4.691790979783012</v>
      </c>
      <c r="P189" s="2">
        <f t="shared" si="58"/>
        <v>0.19549129082429217</v>
      </c>
      <c r="Q189" s="3">
        <f t="shared" si="59"/>
        <v>18.989851758808356</v>
      </c>
      <c r="R189" s="2">
        <f t="shared" si="60"/>
        <v>0.29124382328368154</v>
      </c>
      <c r="S189" s="3">
        <f t="shared" si="61"/>
        <v>0.9657324757634727</v>
      </c>
      <c r="T189" s="3">
        <f t="shared" si="48"/>
        <v>55.33239499996704</v>
      </c>
      <c r="U189" s="3">
        <f t="shared" si="62"/>
        <v>-0.1264891622866054</v>
      </c>
      <c r="V189" s="3">
        <f t="shared" si="49"/>
        <v>-7.247295153167831</v>
      </c>
    </row>
    <row r="190" spans="1:22" ht="13.5">
      <c r="A190" s="1">
        <v>39268</v>
      </c>
      <c r="B190" s="2">
        <f t="shared" si="52"/>
        <v>0.16666666666666666</v>
      </c>
      <c r="C190" s="3">
        <f t="shared" si="50"/>
        <v>34.96666666666667</v>
      </c>
      <c r="D190" s="3">
        <f t="shared" si="42"/>
        <v>0.6102834617806839</v>
      </c>
      <c r="E190" s="3">
        <f t="shared" si="51"/>
        <v>138.4</v>
      </c>
      <c r="F190" s="4">
        <f t="shared" si="43"/>
        <v>2.4155356847601523</v>
      </c>
      <c r="G190" s="5">
        <f t="shared" si="44"/>
        <v>186</v>
      </c>
      <c r="H190" s="7">
        <f t="shared" si="53"/>
        <v>4</v>
      </c>
      <c r="I190" s="3">
        <f t="shared" si="54"/>
        <v>3.184628169392393</v>
      </c>
      <c r="J190" s="3">
        <f t="shared" si="45"/>
        <v>0.3992661079299491</v>
      </c>
      <c r="K190" s="3">
        <f t="shared" si="46"/>
        <v>22.876262887000895</v>
      </c>
      <c r="L190" s="3">
        <f t="shared" si="55"/>
        <v>-0.01848372016921988</v>
      </c>
      <c r="M190" s="3">
        <f t="shared" si="47"/>
        <v>-1.059039155397135</v>
      </c>
      <c r="N190" s="3">
        <f t="shared" si="56"/>
        <v>-2.053537627994608</v>
      </c>
      <c r="O190" s="3">
        <f t="shared" si="57"/>
        <v>4.699813155838964</v>
      </c>
      <c r="P190" s="2">
        <f t="shared" si="58"/>
        <v>0.1958255481599568</v>
      </c>
      <c r="Q190" s="3">
        <f t="shared" si="59"/>
        <v>18.98805873154732</v>
      </c>
      <c r="R190" s="2">
        <f t="shared" si="60"/>
        <v>0.29116911381447164</v>
      </c>
      <c r="S190" s="3">
        <f t="shared" si="61"/>
        <v>0.9663151639588728</v>
      </c>
      <c r="T190" s="3">
        <f t="shared" si="48"/>
        <v>55.365780574335574</v>
      </c>
      <c r="U190" s="3">
        <f t="shared" si="62"/>
        <v>-0.12805335406428464</v>
      </c>
      <c r="V190" s="3">
        <f t="shared" si="49"/>
        <v>-7.336916740377917</v>
      </c>
    </row>
    <row r="191" spans="1:22" ht="13.5">
      <c r="A191" s="1">
        <v>39269</v>
      </c>
      <c r="B191" s="2">
        <f t="shared" si="52"/>
        <v>0.16666666666666666</v>
      </c>
      <c r="C191" s="3">
        <f t="shared" si="50"/>
        <v>34.96666666666667</v>
      </c>
      <c r="D191" s="3">
        <f t="shared" si="42"/>
        <v>0.6102834617806839</v>
      </c>
      <c r="E191" s="3">
        <f t="shared" si="51"/>
        <v>138.4</v>
      </c>
      <c r="F191" s="4">
        <f t="shared" si="43"/>
        <v>2.4155356847601523</v>
      </c>
      <c r="G191" s="5">
        <f t="shared" si="44"/>
        <v>187</v>
      </c>
      <c r="H191" s="7">
        <f t="shared" si="53"/>
        <v>4</v>
      </c>
      <c r="I191" s="3">
        <f t="shared" si="54"/>
        <v>3.201842375713433</v>
      </c>
      <c r="J191" s="3">
        <f t="shared" si="45"/>
        <v>0.39766101148260924</v>
      </c>
      <c r="K191" s="3">
        <f t="shared" si="46"/>
        <v>22.784297634856877</v>
      </c>
      <c r="L191" s="3">
        <f t="shared" si="55"/>
        <v>-0.019277550285144412</v>
      </c>
      <c r="M191" s="3">
        <f t="shared" si="47"/>
        <v>-1.1045222706899915</v>
      </c>
      <c r="N191" s="3">
        <f t="shared" si="56"/>
        <v>-2.054331458110532</v>
      </c>
      <c r="O191" s="3">
        <f t="shared" si="57"/>
        <v>4.708127015864787</v>
      </c>
      <c r="P191" s="2">
        <f t="shared" si="58"/>
        <v>0.19617195899436612</v>
      </c>
      <c r="Q191" s="3">
        <f t="shared" si="59"/>
        <v>18.985809286893875</v>
      </c>
      <c r="R191" s="2">
        <f t="shared" si="60"/>
        <v>0.2910753869539115</v>
      </c>
      <c r="S191" s="3">
        <f t="shared" si="61"/>
        <v>0.9669966932449388</v>
      </c>
      <c r="T191" s="3">
        <f t="shared" si="48"/>
        <v>55.404829326041714</v>
      </c>
      <c r="U191" s="3">
        <f t="shared" si="62"/>
        <v>-0.12968271607753695</v>
      </c>
      <c r="V191" s="3">
        <f t="shared" si="49"/>
        <v>-7.430272307036213</v>
      </c>
    </row>
    <row r="192" spans="1:22" ht="13.5">
      <c r="A192" s="1">
        <v>39270</v>
      </c>
      <c r="B192" s="2">
        <f t="shared" si="52"/>
        <v>0.16666666666666666</v>
      </c>
      <c r="C192" s="3">
        <f t="shared" si="50"/>
        <v>34.96666666666667</v>
      </c>
      <c r="D192" s="3">
        <f t="shared" si="42"/>
        <v>0.6102834617806839</v>
      </c>
      <c r="E192" s="3">
        <f t="shared" si="51"/>
        <v>138.4</v>
      </c>
      <c r="F192" s="4">
        <f t="shared" si="43"/>
        <v>2.4155356847601523</v>
      </c>
      <c r="G192" s="5">
        <f t="shared" si="44"/>
        <v>188</v>
      </c>
      <c r="H192" s="7">
        <f t="shared" si="53"/>
        <v>4</v>
      </c>
      <c r="I192" s="3">
        <f t="shared" si="54"/>
        <v>3.2190565820344728</v>
      </c>
      <c r="J192" s="3">
        <f t="shared" si="45"/>
        <v>0.3959403386849113</v>
      </c>
      <c r="K192" s="3">
        <f t="shared" si="46"/>
        <v>22.685710345625818</v>
      </c>
      <c r="L192" s="3">
        <f t="shared" si="55"/>
        <v>-0.02004838436503828</v>
      </c>
      <c r="M192" s="3">
        <f t="shared" si="47"/>
        <v>-1.1486878101727602</v>
      </c>
      <c r="N192" s="3">
        <f t="shared" si="56"/>
        <v>-2.055102292190426</v>
      </c>
      <c r="O192" s="3">
        <f t="shared" si="57"/>
        <v>4.71672295849956</v>
      </c>
      <c r="P192" s="2">
        <f t="shared" si="58"/>
        <v>0.19653012327081498</v>
      </c>
      <c r="Q192" s="3">
        <f t="shared" si="59"/>
        <v>18.983102082856806</v>
      </c>
      <c r="R192" s="2">
        <f t="shared" si="60"/>
        <v>0.29096258678570025</v>
      </c>
      <c r="S192" s="3">
        <f t="shared" si="61"/>
        <v>0.967777541959419</v>
      </c>
      <c r="T192" s="3">
        <f t="shared" si="48"/>
        <v>55.449568661819654</v>
      </c>
      <c r="U192" s="3">
        <f t="shared" si="62"/>
        <v>-0.13137586642844745</v>
      </c>
      <c r="V192" s="3">
        <f t="shared" si="49"/>
        <v>-7.5272826762244796</v>
      </c>
    </row>
    <row r="193" spans="1:22" ht="13.5">
      <c r="A193" s="1">
        <v>39271</v>
      </c>
      <c r="B193" s="2">
        <f t="shared" si="52"/>
        <v>0.16666666666666666</v>
      </c>
      <c r="C193" s="3">
        <f t="shared" si="50"/>
        <v>34.96666666666667</v>
      </c>
      <c r="D193" s="3">
        <f t="shared" si="42"/>
        <v>0.6102834617806839</v>
      </c>
      <c r="E193" s="3">
        <f t="shared" si="51"/>
        <v>138.4</v>
      </c>
      <c r="F193" s="4">
        <f t="shared" si="43"/>
        <v>2.4155356847601523</v>
      </c>
      <c r="G193" s="5">
        <f t="shared" si="44"/>
        <v>189</v>
      </c>
      <c r="H193" s="7">
        <f t="shared" si="53"/>
        <v>4</v>
      </c>
      <c r="I193" s="3">
        <f t="shared" si="54"/>
        <v>3.236270788355513</v>
      </c>
      <c r="J193" s="3">
        <f t="shared" si="45"/>
        <v>0.3941047884992</v>
      </c>
      <c r="K193" s="3">
        <f t="shared" si="46"/>
        <v>22.580541066900103</v>
      </c>
      <c r="L193" s="3">
        <f t="shared" si="55"/>
        <v>-0.020794817199931453</v>
      </c>
      <c r="M193" s="3">
        <f t="shared" si="47"/>
        <v>-1.1914552613021245</v>
      </c>
      <c r="N193" s="3">
        <f t="shared" si="56"/>
        <v>-2.055848725025319</v>
      </c>
      <c r="O193" s="3">
        <f t="shared" si="57"/>
        <v>4.725591247128698</v>
      </c>
      <c r="P193" s="2">
        <f t="shared" si="58"/>
        <v>0.19689963529702906</v>
      </c>
      <c r="Q193" s="3">
        <f t="shared" si="59"/>
        <v>18.97993612104492</v>
      </c>
      <c r="R193" s="2">
        <f t="shared" si="60"/>
        <v>0.29083067171020494</v>
      </c>
      <c r="S193" s="3">
        <f t="shared" si="61"/>
        <v>0.9686581551034429</v>
      </c>
      <c r="T193" s="3">
        <f t="shared" si="48"/>
        <v>55.50002407835596</v>
      </c>
      <c r="U193" s="3">
        <f t="shared" si="62"/>
        <v>-0.1331314005323079</v>
      </c>
      <c r="V193" s="3">
        <f t="shared" si="49"/>
        <v>-7.627867371166964</v>
      </c>
    </row>
    <row r="194" spans="1:22" ht="13.5">
      <c r="A194" s="1">
        <v>39272</v>
      </c>
      <c r="B194" s="2">
        <f t="shared" si="52"/>
        <v>0.16666666666666666</v>
      </c>
      <c r="C194" s="3">
        <f t="shared" si="50"/>
        <v>34.96666666666667</v>
      </c>
      <c r="D194" s="3">
        <f t="shared" si="42"/>
        <v>0.6102834617806839</v>
      </c>
      <c r="E194" s="3">
        <f t="shared" si="51"/>
        <v>138.4</v>
      </c>
      <c r="F194" s="4">
        <f t="shared" si="43"/>
        <v>2.4155356847601523</v>
      </c>
      <c r="G194" s="5">
        <f t="shared" si="44"/>
        <v>190</v>
      </c>
      <c r="H194" s="7">
        <f t="shared" si="53"/>
        <v>4</v>
      </c>
      <c r="I194" s="3">
        <f t="shared" si="54"/>
        <v>3.253484994676553</v>
      </c>
      <c r="J194" s="3">
        <f t="shared" si="45"/>
        <v>0.3921551014729781</v>
      </c>
      <c r="K194" s="3">
        <f t="shared" si="46"/>
        <v>22.46883222892618</v>
      </c>
      <c r="L194" s="3">
        <f t="shared" si="55"/>
        <v>-0.021515472664458243</v>
      </c>
      <c r="M194" s="3">
        <f t="shared" si="47"/>
        <v>-1.2327457779025495</v>
      </c>
      <c r="N194" s="3">
        <f t="shared" si="56"/>
        <v>-2.056569380489846</v>
      </c>
      <c r="O194" s="3">
        <f t="shared" si="57"/>
        <v>4.734722028194567</v>
      </c>
      <c r="P194" s="2">
        <f t="shared" si="58"/>
        <v>0.19728008450810697</v>
      </c>
      <c r="Q194" s="3">
        <f t="shared" si="59"/>
        <v>18.97631074219244</v>
      </c>
      <c r="R194" s="2">
        <f t="shared" si="60"/>
        <v>0.2906796142580183</v>
      </c>
      <c r="S194" s="3">
        <f t="shared" si="61"/>
        <v>0.9696389440334092</v>
      </c>
      <c r="T194" s="3">
        <f t="shared" si="48"/>
        <v>55.55621914463619</v>
      </c>
      <c r="U194" s="3">
        <f t="shared" si="62"/>
        <v>-0.13494789223623896</v>
      </c>
      <c r="V194" s="3">
        <f t="shared" si="49"/>
        <v>-7.7319446793227415</v>
      </c>
    </row>
    <row r="195" spans="1:22" ht="13.5">
      <c r="A195" s="1">
        <v>39273</v>
      </c>
      <c r="B195" s="2">
        <f t="shared" si="52"/>
        <v>0.16666666666666666</v>
      </c>
      <c r="C195" s="3">
        <f t="shared" si="50"/>
        <v>34.96666666666667</v>
      </c>
      <c r="D195" s="3">
        <f t="shared" si="42"/>
        <v>0.6102834617806839</v>
      </c>
      <c r="E195" s="3">
        <f t="shared" si="51"/>
        <v>138.4</v>
      </c>
      <c r="F195" s="4">
        <f t="shared" si="43"/>
        <v>2.4155356847601523</v>
      </c>
      <c r="G195" s="5">
        <f t="shared" si="44"/>
        <v>191</v>
      </c>
      <c r="H195" s="7">
        <f t="shared" si="53"/>
        <v>4</v>
      </c>
      <c r="I195" s="3">
        <f t="shared" si="54"/>
        <v>3.270699200997593</v>
      </c>
      <c r="J195" s="3">
        <f t="shared" si="45"/>
        <v>0.3900920589021947</v>
      </c>
      <c r="K195" s="3">
        <f t="shared" si="46"/>
        <v>22.35062859666447</v>
      </c>
      <c r="L195" s="3">
        <f t="shared" si="55"/>
        <v>-0.022209005493467687</v>
      </c>
      <c r="M195" s="3">
        <f t="shared" si="47"/>
        <v>-1.2724822819585588</v>
      </c>
      <c r="N195" s="3">
        <f t="shared" si="56"/>
        <v>-2.0572629133188554</v>
      </c>
      <c r="O195" s="3">
        <f t="shared" si="57"/>
        <v>4.744105349800851</v>
      </c>
      <c r="P195" s="2">
        <f t="shared" si="58"/>
        <v>0.19767105624170211</v>
      </c>
      <c r="Q195" s="3">
        <f t="shared" si="59"/>
        <v>18.972225621126956</v>
      </c>
      <c r="R195" s="2">
        <f t="shared" si="60"/>
        <v>0.2905094008802898</v>
      </c>
      <c r="S195" s="3">
        <f t="shared" si="61"/>
        <v>0.9707202861490383</v>
      </c>
      <c r="T195" s="3">
        <f t="shared" si="48"/>
        <v>55.61817548407148</v>
      </c>
      <c r="U195" s="3">
        <f t="shared" si="62"/>
        <v>-0.13682389498414688</v>
      </c>
      <c r="V195" s="3">
        <f t="shared" si="49"/>
        <v>-7.8394317191328104</v>
      </c>
    </row>
    <row r="196" spans="1:22" ht="13.5">
      <c r="A196" s="1">
        <v>39274</v>
      </c>
      <c r="B196" s="2">
        <f t="shared" si="52"/>
        <v>0.16666666666666666</v>
      </c>
      <c r="C196" s="3">
        <f t="shared" si="50"/>
        <v>34.96666666666667</v>
      </c>
      <c r="D196" s="3">
        <f aca="true" t="shared" si="63" ref="D196:D259">C196/180*PI()</f>
        <v>0.6102834617806839</v>
      </c>
      <c r="E196" s="3">
        <f t="shared" si="51"/>
        <v>138.4</v>
      </c>
      <c r="F196" s="4">
        <f aca="true" t="shared" si="64" ref="F196:F259">E196/180*PI()</f>
        <v>2.4155356847601523</v>
      </c>
      <c r="G196" s="5">
        <f aca="true" t="shared" si="65" ref="G196:G259">A196-VALUE(TEXT(YEAR(A196),"####")&amp;"/1/1")+1</f>
        <v>192</v>
      </c>
      <c r="H196" s="7">
        <f t="shared" si="53"/>
        <v>4</v>
      </c>
      <c r="I196" s="3">
        <f t="shared" si="54"/>
        <v>3.2879134073186327</v>
      </c>
      <c r="J196" s="3">
        <f aca="true" t="shared" si="66" ref="J196:J259">0.006918-0.399912*COS(I196)+0.070257*SIN(I196)-0.006758*COS(2*I196)+0.000907*SIN(2*I196)-0.002697*COS(3*I196)+0.00148*SIN(3*I196)</f>
        <v>0.387916481953899</v>
      </c>
      <c r="K196" s="3">
        <f aca="true" t="shared" si="67" ref="K196:K259">J196/PI()*180</f>
        <v>22.225977219521177</v>
      </c>
      <c r="L196" s="3">
        <f t="shared" si="55"/>
        <v>-0.022874103021966713</v>
      </c>
      <c r="M196" s="3">
        <f aca="true" t="shared" si="68" ref="M196:M259">L196/PI()*180</f>
        <v>-1.3105895633061349</v>
      </c>
      <c r="N196" s="3">
        <f t="shared" si="56"/>
        <v>-2.0579280108473545</v>
      </c>
      <c r="O196" s="3">
        <f t="shared" si="57"/>
        <v>4.753731180545193</v>
      </c>
      <c r="P196" s="2">
        <f t="shared" si="58"/>
        <v>0.19807213252271638</v>
      </c>
      <c r="Q196" s="3">
        <f t="shared" si="59"/>
        <v>18.96768076122896</v>
      </c>
      <c r="R196" s="2">
        <f t="shared" si="60"/>
        <v>0.2903200317178733</v>
      </c>
      <c r="S196" s="3">
        <f t="shared" si="61"/>
        <v>0.97190252457563</v>
      </c>
      <c r="T196" s="3">
        <f aca="true" t="shared" si="69" ref="T196:T259">S196/PI()*180</f>
        <v>55.685912756293376</v>
      </c>
      <c r="U196" s="3">
        <f t="shared" si="62"/>
        <v>-0.13875794302833783</v>
      </c>
      <c r="V196" s="3">
        <f aca="true" t="shared" si="70" ref="V196:V259">U196/PI()*180</f>
        <v>-7.950244509440482</v>
      </c>
    </row>
    <row r="197" spans="1:22" ht="13.5">
      <c r="A197" s="1">
        <v>39275</v>
      </c>
      <c r="B197" s="2">
        <f t="shared" si="52"/>
        <v>0.16666666666666666</v>
      </c>
      <c r="C197" s="3">
        <f aca="true" t="shared" si="71" ref="C197:C260">C$3</f>
        <v>34.96666666666667</v>
      </c>
      <c r="D197" s="3">
        <f t="shared" si="63"/>
        <v>0.6102834617806839</v>
      </c>
      <c r="E197" s="3">
        <f aca="true" t="shared" si="72" ref="E197:E260">E$3</f>
        <v>138.4</v>
      </c>
      <c r="F197" s="4">
        <f t="shared" si="64"/>
        <v>2.4155356847601523</v>
      </c>
      <c r="G197" s="5">
        <f t="shared" si="65"/>
        <v>193</v>
      </c>
      <c r="H197" s="7">
        <f t="shared" si="53"/>
        <v>4</v>
      </c>
      <c r="I197" s="3">
        <f t="shared" si="54"/>
        <v>3.3051276136396726</v>
      </c>
      <c r="J197" s="3">
        <f t="shared" si="66"/>
        <v>0.38562923075036254</v>
      </c>
      <c r="K197" s="3">
        <f t="shared" si="67"/>
        <v>22.094927378872317</v>
      </c>
      <c r="L197" s="3">
        <f t="shared" si="55"/>
        <v>-0.02350948688629104</v>
      </c>
      <c r="M197" s="3">
        <f t="shared" si="68"/>
        <v>-1.3469943771026318</v>
      </c>
      <c r="N197" s="3">
        <f t="shared" si="56"/>
        <v>-2.058563394711679</v>
      </c>
      <c r="O197" s="3">
        <f t="shared" si="57"/>
        <v>4.763589428514327</v>
      </c>
      <c r="P197" s="2">
        <f t="shared" si="58"/>
        <v>0.19848289285476362</v>
      </c>
      <c r="Q197" s="3">
        <f t="shared" si="59"/>
        <v>18.96267648843269</v>
      </c>
      <c r="R197" s="2">
        <f t="shared" si="60"/>
        <v>0.2901115203513622</v>
      </c>
      <c r="S197" s="3">
        <f t="shared" si="61"/>
        <v>0.9731859678387788</v>
      </c>
      <c r="T197" s="3">
        <f t="shared" si="69"/>
        <v>55.75944863851629</v>
      </c>
      <c r="U197" s="3">
        <f t="shared" si="62"/>
        <v>-0.1407485526878922</v>
      </c>
      <c r="V197" s="3">
        <f t="shared" si="70"/>
        <v>-8.06429804159092</v>
      </c>
    </row>
    <row r="198" spans="1:22" ht="13.5">
      <c r="A198" s="1">
        <v>39276</v>
      </c>
      <c r="B198" s="2">
        <f aca="true" t="shared" si="73" ref="B198:B261">B197</f>
        <v>0.16666666666666666</v>
      </c>
      <c r="C198" s="3">
        <f t="shared" si="71"/>
        <v>34.96666666666667</v>
      </c>
      <c r="D198" s="3">
        <f t="shared" si="63"/>
        <v>0.6102834617806839</v>
      </c>
      <c r="E198" s="3">
        <f t="shared" si="72"/>
        <v>138.4</v>
      </c>
      <c r="F198" s="4">
        <f t="shared" si="64"/>
        <v>2.4155356847601523</v>
      </c>
      <c r="G198" s="5">
        <f t="shared" si="65"/>
        <v>194</v>
      </c>
      <c r="H198" s="7">
        <f aca="true" t="shared" si="74" ref="H198:H261">B198*24</f>
        <v>4</v>
      </c>
      <c r="I198" s="3">
        <f aca="true" t="shared" si="75" ref="I198:I261">(G198-1)/365*2*PI()</f>
        <v>3.322341819960713</v>
      </c>
      <c r="J198" s="3">
        <f t="shared" si="66"/>
        <v>0.3832312034168683</v>
      </c>
      <c r="K198" s="3">
        <f t="shared" si="67"/>
        <v>21.957530533506088</v>
      </c>
      <c r="L198" s="3">
        <f aca="true" t="shared" si="76" ref="L198:L261">0.000075+0.001868*COS(I198)-0.032077*SIN(I198)-0.014615*COS(2*I198)-0.040849*SIN(2*I198)</f>
        <v>-0.024113914684444515</v>
      </c>
      <c r="M198" s="3">
        <f t="shared" si="68"/>
        <v>-1.381625538957211</v>
      </c>
      <c r="N198" s="3">
        <f aca="true" t="shared" si="77" ref="N198:N261">(H198-12)/12*PI()+(E198-135)/180*PI()+L198</f>
        <v>-2.059167822509832</v>
      </c>
      <c r="O198" s="3">
        <f aca="true" t="shared" si="78" ref="O198:O261">(-ACOS(-TAN($J198)*TAN($D198))-$L198-($E198-135)/180*PI())/PI()*12+12</f>
        <v>4.7736699603760195</v>
      </c>
      <c r="P198" s="2">
        <f aca="true" t="shared" si="79" ref="P198:P261">O198/24</f>
        <v>0.19890291501566748</v>
      </c>
      <c r="Q198" s="3">
        <f aca="true" t="shared" si="80" ref="Q198:Q261">(ACOS(-TAN($J198)*TAN($D198))-$L198-($E198-135)/180*PI())/PI()*12+12</f>
        <v>18.957213444818272</v>
      </c>
      <c r="R198" s="2">
        <f aca="true" t="shared" si="81" ref="R198:R261">(Q198-12)/24</f>
        <v>0.28988389353409466</v>
      </c>
      <c r="S198" s="3">
        <f aca="true" t="shared" si="82" ref="S198:S261">ATAN(COS(D198)*COS(J198)*SIN(N198)/(SIN(D198)*SIN(U198)-SIN(J198)))</f>
        <v>0.9745708895300174</v>
      </c>
      <c r="T198" s="3">
        <f t="shared" si="69"/>
        <v>55.83879880638038</v>
      </c>
      <c r="U198" s="3">
        <f aca="true" t="shared" si="83" ref="U198:U261">ASIN(SIN(D198)*SIN(J198)+COS(D198)*COS(J198)*COS(N198))</f>
        <v>-0.14279422365369138</v>
      </c>
      <c r="V198" s="3">
        <f t="shared" si="70"/>
        <v>-8.181506354203666</v>
      </c>
    </row>
    <row r="199" spans="1:22" ht="13.5">
      <c r="A199" s="1">
        <v>39277</v>
      </c>
      <c r="B199" s="2">
        <f t="shared" si="73"/>
        <v>0.16666666666666666</v>
      </c>
      <c r="C199" s="3">
        <f t="shared" si="71"/>
        <v>34.96666666666667</v>
      </c>
      <c r="D199" s="3">
        <f t="shared" si="63"/>
        <v>0.6102834617806839</v>
      </c>
      <c r="E199" s="3">
        <f t="shared" si="72"/>
        <v>138.4</v>
      </c>
      <c r="F199" s="4">
        <f t="shared" si="64"/>
        <v>2.4155356847601523</v>
      </c>
      <c r="G199" s="5">
        <f t="shared" si="65"/>
        <v>195</v>
      </c>
      <c r="H199" s="7">
        <f t="shared" si="74"/>
        <v>4</v>
      </c>
      <c r="I199" s="3">
        <f t="shared" si="75"/>
        <v>3.3395560262817527</v>
      </c>
      <c r="J199" s="3">
        <f t="shared" si="66"/>
        <v>0.38072333509545525</v>
      </c>
      <c r="K199" s="3">
        <f t="shared" si="67"/>
        <v>21.81384026311456</v>
      </c>
      <c r="L199" s="3">
        <f t="shared" si="76"/>
        <v>-0.02468618159359581</v>
      </c>
      <c r="M199" s="3">
        <f t="shared" si="68"/>
        <v>-1.4144140176065767</v>
      </c>
      <c r="N199" s="3">
        <f t="shared" si="77"/>
        <v>-2.0597400894189835</v>
      </c>
      <c r="O199" s="3">
        <f t="shared" si="78"/>
        <v>4.783962620502654</v>
      </c>
      <c r="P199" s="2">
        <f t="shared" si="79"/>
        <v>0.19933177585427728</v>
      </c>
      <c r="Q199" s="3">
        <f t="shared" si="80"/>
        <v>18.95129258184489</v>
      </c>
      <c r="R199" s="2">
        <f t="shared" si="81"/>
        <v>0.28963719091020373</v>
      </c>
      <c r="S199" s="3">
        <f t="shared" si="82"/>
        <v>0.9760575279620901</v>
      </c>
      <c r="T199" s="3">
        <f t="shared" si="69"/>
        <v>55.923976914200104</v>
      </c>
      <c r="U199" s="3">
        <f t="shared" si="83"/>
        <v>-0.14489344033974932</v>
      </c>
      <c r="V199" s="3">
        <f t="shared" si="70"/>
        <v>-8.301782610598226</v>
      </c>
    </row>
    <row r="200" spans="1:22" ht="13.5">
      <c r="A200" s="1">
        <v>39278</v>
      </c>
      <c r="B200" s="2">
        <f t="shared" si="73"/>
        <v>0.16666666666666666</v>
      </c>
      <c r="C200" s="3">
        <f t="shared" si="71"/>
        <v>34.96666666666667</v>
      </c>
      <c r="D200" s="3">
        <f t="shared" si="63"/>
        <v>0.6102834617806839</v>
      </c>
      <c r="E200" s="3">
        <f t="shared" si="72"/>
        <v>138.4</v>
      </c>
      <c r="F200" s="4">
        <f t="shared" si="64"/>
        <v>2.4155356847601523</v>
      </c>
      <c r="G200" s="5">
        <f t="shared" si="65"/>
        <v>196</v>
      </c>
      <c r="H200" s="7">
        <f t="shared" si="74"/>
        <v>4</v>
      </c>
      <c r="I200" s="3">
        <f t="shared" si="75"/>
        <v>3.3567702326027926</v>
      </c>
      <c r="J200" s="3">
        <f t="shared" si="66"/>
        <v>0.3781065969269852</v>
      </c>
      <c r="K200" s="3">
        <f t="shared" si="67"/>
        <v>21.663912209970434</v>
      </c>
      <c r="L200" s="3">
        <f t="shared" si="76"/>
        <v>-0.0252251219427728</v>
      </c>
      <c r="M200" s="3">
        <f t="shared" si="68"/>
        <v>-1.445293025023725</v>
      </c>
      <c r="N200" s="3">
        <f t="shared" si="77"/>
        <v>-2.0602790297681604</v>
      </c>
      <c r="O200" s="3">
        <f t="shared" si="78"/>
        <v>4.794457250062177</v>
      </c>
      <c r="P200" s="2">
        <f t="shared" si="79"/>
        <v>0.19976905208592402</v>
      </c>
      <c r="Q200" s="3">
        <f t="shared" si="80"/>
        <v>18.94491515327432</v>
      </c>
      <c r="R200" s="2">
        <f t="shared" si="81"/>
        <v>0.2893714647197633</v>
      </c>
      <c r="S200" s="3">
        <f t="shared" si="82"/>
        <v>0.9776460858128019</v>
      </c>
      <c r="T200" s="3">
        <f t="shared" si="69"/>
        <v>56.01499457455825</v>
      </c>
      <c r="U200" s="3">
        <f t="shared" si="83"/>
        <v>-0.14704467328027981</v>
      </c>
      <c r="V200" s="3">
        <f t="shared" si="70"/>
        <v>-8.42503917884014</v>
      </c>
    </row>
    <row r="201" spans="1:22" ht="13.5">
      <c r="A201" s="1">
        <v>39279</v>
      </c>
      <c r="B201" s="2">
        <f t="shared" si="73"/>
        <v>0.16666666666666666</v>
      </c>
      <c r="C201" s="3">
        <f t="shared" si="71"/>
        <v>34.96666666666667</v>
      </c>
      <c r="D201" s="3">
        <f t="shared" si="63"/>
        <v>0.6102834617806839</v>
      </c>
      <c r="E201" s="3">
        <f t="shared" si="72"/>
        <v>138.4</v>
      </c>
      <c r="F201" s="4">
        <f t="shared" si="64"/>
        <v>2.4155356847601523</v>
      </c>
      <c r="G201" s="5">
        <f t="shared" si="65"/>
        <v>197</v>
      </c>
      <c r="H201" s="7">
        <f t="shared" si="74"/>
        <v>4</v>
      </c>
      <c r="I201" s="3">
        <f t="shared" si="75"/>
        <v>3.3739844389238325</v>
      </c>
      <c r="J201" s="3">
        <f t="shared" si="66"/>
        <v>0.37538199500397995</v>
      </c>
      <c r="K201" s="3">
        <f t="shared" si="67"/>
        <v>21.507804018929004</v>
      </c>
      <c r="L201" s="3">
        <f t="shared" si="76"/>
        <v>-0.025729610738847355</v>
      </c>
      <c r="M201" s="3">
        <f t="shared" si="68"/>
        <v>-1.474198103850433</v>
      </c>
      <c r="N201" s="3">
        <f t="shared" si="77"/>
        <v>-2.060783518564235</v>
      </c>
      <c r="O201" s="3">
        <f t="shared" si="78"/>
        <v>4.805143706013478</v>
      </c>
      <c r="P201" s="2">
        <f t="shared" si="79"/>
        <v>0.20021432108389492</v>
      </c>
      <c r="Q201" s="3">
        <f t="shared" si="80"/>
        <v>18.938082707833246</v>
      </c>
      <c r="R201" s="2">
        <f t="shared" si="81"/>
        <v>0.2890867794930519</v>
      </c>
      <c r="S201" s="3">
        <f t="shared" si="82"/>
        <v>0.9793367297566322</v>
      </c>
      <c r="T201" s="3">
        <f t="shared" si="69"/>
        <v>56.11186133719908</v>
      </c>
      <c r="U201" s="3">
        <f t="shared" si="83"/>
        <v>-0.14924638057168982</v>
      </c>
      <c r="V201" s="3">
        <f t="shared" si="70"/>
        <v>-8.551187714361113</v>
      </c>
    </row>
    <row r="202" spans="1:22" ht="13.5">
      <c r="A202" s="1">
        <v>39280</v>
      </c>
      <c r="B202" s="2">
        <f t="shared" si="73"/>
        <v>0.16666666666666666</v>
      </c>
      <c r="C202" s="3">
        <f t="shared" si="71"/>
        <v>34.96666666666667</v>
      </c>
      <c r="D202" s="3">
        <f t="shared" si="63"/>
        <v>0.6102834617806839</v>
      </c>
      <c r="E202" s="3">
        <f t="shared" si="72"/>
        <v>138.4</v>
      </c>
      <c r="F202" s="4">
        <f t="shared" si="64"/>
        <v>2.4155356847601523</v>
      </c>
      <c r="G202" s="5">
        <f t="shared" si="65"/>
        <v>198</v>
      </c>
      <c r="H202" s="7">
        <f t="shared" si="74"/>
        <v>4</v>
      </c>
      <c r="I202" s="3">
        <f t="shared" si="75"/>
        <v>3.391198645244873</v>
      </c>
      <c r="J202" s="3">
        <f t="shared" si="66"/>
        <v>0.37255056929674185</v>
      </c>
      <c r="K202" s="3">
        <f t="shared" si="67"/>
        <v>21.345575275899417</v>
      </c>
      <c r="L202" s="3">
        <f t="shared" si="76"/>
        <v>-0.026198565143959546</v>
      </c>
      <c r="M202" s="3">
        <f t="shared" si="68"/>
        <v>-1.5010672120474302</v>
      </c>
      <c r="N202" s="3">
        <f t="shared" si="77"/>
        <v>-2.0612524729693473</v>
      </c>
      <c r="O202" s="3">
        <f t="shared" si="78"/>
        <v>4.816011879944824</v>
      </c>
      <c r="P202" s="2">
        <f t="shared" si="79"/>
        <v>0.20066716166436768</v>
      </c>
      <c r="Q202" s="3">
        <f t="shared" si="80"/>
        <v>18.9307970816615</v>
      </c>
      <c r="R202" s="2">
        <f t="shared" si="81"/>
        <v>0.2887832117358958</v>
      </c>
      <c r="S202" s="3">
        <f t="shared" si="82"/>
        <v>0.9811295900835652</v>
      </c>
      <c r="T202" s="3">
        <f t="shared" si="69"/>
        <v>56.21458466718879</v>
      </c>
      <c r="U202" s="3">
        <f t="shared" si="83"/>
        <v>-0.15149700935845162</v>
      </c>
      <c r="V202" s="3">
        <f t="shared" si="70"/>
        <v>-8.680139245093214</v>
      </c>
    </row>
    <row r="203" spans="1:22" ht="13.5">
      <c r="A203" s="1">
        <v>39281</v>
      </c>
      <c r="B203" s="2">
        <f t="shared" si="73"/>
        <v>0.16666666666666666</v>
      </c>
      <c r="C203" s="3">
        <f t="shared" si="71"/>
        <v>34.96666666666667</v>
      </c>
      <c r="D203" s="3">
        <f t="shared" si="63"/>
        <v>0.6102834617806839</v>
      </c>
      <c r="E203" s="3">
        <f t="shared" si="72"/>
        <v>138.4</v>
      </c>
      <c r="F203" s="4">
        <f t="shared" si="64"/>
        <v>2.4155356847601523</v>
      </c>
      <c r="G203" s="5">
        <f t="shared" si="65"/>
        <v>199</v>
      </c>
      <c r="H203" s="7">
        <f t="shared" si="74"/>
        <v>4</v>
      </c>
      <c r="I203" s="3">
        <f t="shared" si="75"/>
        <v>3.4084128515659127</v>
      </c>
      <c r="J203" s="3">
        <f t="shared" si="66"/>
        <v>0.3696133925553353</v>
      </c>
      <c r="K203" s="3">
        <f t="shared" si="67"/>
        <v>21.177287444932837</v>
      </c>
      <c r="L203" s="3">
        <f t="shared" si="76"/>
        <v>-0.026630945902587227</v>
      </c>
      <c r="M203" s="3">
        <f t="shared" si="68"/>
        <v>-1.5258408046594607</v>
      </c>
      <c r="N203" s="3">
        <f t="shared" si="77"/>
        <v>-2.061684853727975</v>
      </c>
      <c r="O203" s="3">
        <f t="shared" si="78"/>
        <v>4.827051716695927</v>
      </c>
      <c r="P203" s="2">
        <f t="shared" si="79"/>
        <v>0.20112715486233027</v>
      </c>
      <c r="Q203" s="3">
        <f t="shared" si="80"/>
        <v>18.923060390592</v>
      </c>
      <c r="R203" s="2">
        <f t="shared" si="81"/>
        <v>0.28846084960799995</v>
      </c>
      <c r="S203" s="3">
        <f t="shared" si="82"/>
        <v>0.9830247603048414</v>
      </c>
      <c r="T203" s="3">
        <f t="shared" si="69"/>
        <v>56.3231699223268</v>
      </c>
      <c r="U203" s="3">
        <f t="shared" si="83"/>
        <v>-0.15379499736156788</v>
      </c>
      <c r="V203" s="3">
        <f t="shared" si="70"/>
        <v>-8.811804259043472</v>
      </c>
    </row>
    <row r="204" spans="1:22" ht="13.5">
      <c r="A204" s="1">
        <v>39282</v>
      </c>
      <c r="B204" s="2">
        <f t="shared" si="73"/>
        <v>0.16666666666666666</v>
      </c>
      <c r="C204" s="3">
        <f t="shared" si="71"/>
        <v>34.96666666666667</v>
      </c>
      <c r="D204" s="3">
        <f t="shared" si="63"/>
        <v>0.6102834617806839</v>
      </c>
      <c r="E204" s="3">
        <f t="shared" si="72"/>
        <v>138.4</v>
      </c>
      <c r="F204" s="4">
        <f t="shared" si="64"/>
        <v>2.4155356847601523</v>
      </c>
      <c r="G204" s="5">
        <f t="shared" si="65"/>
        <v>200</v>
      </c>
      <c r="H204" s="7">
        <f t="shared" si="74"/>
        <v>4</v>
      </c>
      <c r="I204" s="3">
        <f t="shared" si="75"/>
        <v>3.4256270578869525</v>
      </c>
      <c r="J204" s="3">
        <f t="shared" si="66"/>
        <v>0.36657156919006134</v>
      </c>
      <c r="K204" s="3">
        <f t="shared" si="67"/>
        <v>21.003003804078354</v>
      </c>
      <c r="L204" s="3">
        <f t="shared" si="76"/>
        <v>-0.0270257587165273</v>
      </c>
      <c r="M204" s="3">
        <f t="shared" si="68"/>
        <v>-1.5484619125959107</v>
      </c>
      <c r="N204" s="3">
        <f t="shared" si="77"/>
        <v>-2.062079666541915</v>
      </c>
      <c r="O204" s="3">
        <f t="shared" si="78"/>
        <v>4.838253232706531</v>
      </c>
      <c r="P204" s="2">
        <f t="shared" si="79"/>
        <v>0.20159388469610548</v>
      </c>
      <c r="Q204" s="3">
        <f t="shared" si="80"/>
        <v>18.914875022306255</v>
      </c>
      <c r="R204" s="2">
        <f t="shared" si="81"/>
        <v>0.28811979259609394</v>
      </c>
      <c r="S204" s="3">
        <f t="shared" si="82"/>
        <v>0.9850222967456042</v>
      </c>
      <c r="T204" s="3">
        <f t="shared" si="69"/>
        <v>56.43762032980608</v>
      </c>
      <c r="U204" s="3">
        <f t="shared" si="83"/>
        <v>-0.15613877444810564</v>
      </c>
      <c r="V204" s="3">
        <f t="shared" si="70"/>
        <v>-8.946092794221553</v>
      </c>
    </row>
    <row r="205" spans="1:22" ht="13.5">
      <c r="A205" s="1">
        <v>39283</v>
      </c>
      <c r="B205" s="2">
        <f t="shared" si="73"/>
        <v>0.16666666666666666</v>
      </c>
      <c r="C205" s="3">
        <f t="shared" si="71"/>
        <v>34.96666666666667</v>
      </c>
      <c r="D205" s="3">
        <f t="shared" si="63"/>
        <v>0.6102834617806839</v>
      </c>
      <c r="E205" s="3">
        <f t="shared" si="72"/>
        <v>138.4</v>
      </c>
      <c r="F205" s="4">
        <f t="shared" si="64"/>
        <v>2.4155356847601523</v>
      </c>
      <c r="G205" s="5">
        <f t="shared" si="65"/>
        <v>201</v>
      </c>
      <c r="H205" s="7">
        <f t="shared" si="74"/>
        <v>4</v>
      </c>
      <c r="I205" s="3">
        <f t="shared" si="75"/>
        <v>3.4428412642079924</v>
      </c>
      <c r="J205" s="3">
        <f t="shared" si="66"/>
        <v>0.36342623413310615</v>
      </c>
      <c r="K205" s="3">
        <f t="shared" si="67"/>
        <v>20.822789380160284</v>
      </c>
      <c r="L205" s="3">
        <f t="shared" si="76"/>
        <v>-0.027382055566116385</v>
      </c>
      <c r="M205" s="3">
        <f t="shared" si="68"/>
        <v>-1.568876218331173</v>
      </c>
      <c r="N205" s="3">
        <f t="shared" si="77"/>
        <v>-2.062435963391504</v>
      </c>
      <c r="O205" s="3">
        <f t="shared" si="78"/>
        <v>4.849606534036768</v>
      </c>
      <c r="P205" s="2">
        <f t="shared" si="79"/>
        <v>0.20206693891819869</v>
      </c>
      <c r="Q205" s="3">
        <f t="shared" si="80"/>
        <v>18.90624362840739</v>
      </c>
      <c r="R205" s="2">
        <f t="shared" si="81"/>
        <v>0.2877601511836412</v>
      </c>
      <c r="S205" s="3">
        <f t="shared" si="82"/>
        <v>0.9871222181246695</v>
      </c>
      <c r="T205" s="3">
        <f t="shared" si="69"/>
        <v>56.55793696213582</v>
      </c>
      <c r="U205" s="3">
        <f t="shared" si="83"/>
        <v>-0.15852676424003045</v>
      </c>
      <c r="V205" s="3">
        <f t="shared" si="70"/>
        <v>-9.082914530819169</v>
      </c>
    </row>
    <row r="206" spans="1:22" ht="13.5">
      <c r="A206" s="1">
        <v>39284</v>
      </c>
      <c r="B206" s="2">
        <f t="shared" si="73"/>
        <v>0.16666666666666666</v>
      </c>
      <c r="C206" s="3">
        <f t="shared" si="71"/>
        <v>34.96666666666667</v>
      </c>
      <c r="D206" s="3">
        <f t="shared" si="63"/>
        <v>0.6102834617806839</v>
      </c>
      <c r="E206" s="3">
        <f t="shared" si="72"/>
        <v>138.4</v>
      </c>
      <c r="F206" s="4">
        <f t="shared" si="64"/>
        <v>2.4155356847601523</v>
      </c>
      <c r="G206" s="5">
        <f t="shared" si="65"/>
        <v>202</v>
      </c>
      <c r="H206" s="7">
        <f t="shared" si="74"/>
        <v>4</v>
      </c>
      <c r="I206" s="3">
        <f t="shared" si="75"/>
        <v>3.4600554705290323</v>
      </c>
      <c r="J206" s="3">
        <f t="shared" si="66"/>
        <v>0.360178551684086</v>
      </c>
      <c r="K206" s="3">
        <f t="shared" si="67"/>
        <v>20.63671088263272</v>
      </c>
      <c r="L206" s="3">
        <f t="shared" si="76"/>
        <v>-0.027698935976082792</v>
      </c>
      <c r="M206" s="3">
        <f t="shared" si="68"/>
        <v>-1.5870321284326234</v>
      </c>
      <c r="N206" s="3">
        <f t="shared" si="77"/>
        <v>-2.0627528438014706</v>
      </c>
      <c r="O206" s="3">
        <f t="shared" si="78"/>
        <v>4.861101834007346</v>
      </c>
      <c r="P206" s="2">
        <f t="shared" si="79"/>
        <v>0.2025459097503061</v>
      </c>
      <c r="Q206" s="3">
        <f t="shared" si="80"/>
        <v>18.897169116450335</v>
      </c>
      <c r="R206" s="2">
        <f t="shared" si="81"/>
        <v>0.287382046518764</v>
      </c>
      <c r="S206" s="3">
        <f t="shared" si="82"/>
        <v>0.9893245051219168</v>
      </c>
      <c r="T206" s="3">
        <f t="shared" si="69"/>
        <v>56.68411871235463</v>
      </c>
      <c r="U206" s="3">
        <f t="shared" si="83"/>
        <v>-0.16095738576034174</v>
      </c>
      <c r="V206" s="3">
        <f t="shared" si="70"/>
        <v>-9.222178885526676</v>
      </c>
    </row>
    <row r="207" spans="1:22" ht="13.5">
      <c r="A207" s="1">
        <v>39285</v>
      </c>
      <c r="B207" s="2">
        <f t="shared" si="73"/>
        <v>0.16666666666666666</v>
      </c>
      <c r="C207" s="3">
        <f t="shared" si="71"/>
        <v>34.96666666666667</v>
      </c>
      <c r="D207" s="3">
        <f t="shared" si="63"/>
        <v>0.6102834617806839</v>
      </c>
      <c r="E207" s="3">
        <f t="shared" si="72"/>
        <v>138.4</v>
      </c>
      <c r="F207" s="4">
        <f t="shared" si="64"/>
        <v>2.4155356847601523</v>
      </c>
      <c r="G207" s="5">
        <f t="shared" si="65"/>
        <v>203</v>
      </c>
      <c r="H207" s="7">
        <f t="shared" si="74"/>
        <v>4</v>
      </c>
      <c r="I207" s="3">
        <f t="shared" si="75"/>
        <v>3.477269676850072</v>
      </c>
      <c r="J207" s="3">
        <f t="shared" si="66"/>
        <v>0.35682971434224114</v>
      </c>
      <c r="K207" s="3">
        <f t="shared" si="67"/>
        <v>20.444836636669198</v>
      </c>
      <c r="L207" s="3">
        <f t="shared" si="76"/>
        <v>-0.027975548224487296</v>
      </c>
      <c r="M207" s="3">
        <f t="shared" si="68"/>
        <v>-1.6028808428278256</v>
      </c>
      <c r="N207" s="3">
        <f t="shared" si="77"/>
        <v>-2.063029456049875</v>
      </c>
      <c r="O207" s="3">
        <f t="shared" si="78"/>
        <v>4.8727294704104995</v>
      </c>
      <c r="P207" s="2">
        <f t="shared" si="79"/>
        <v>0.20303039460043748</v>
      </c>
      <c r="Q207" s="3">
        <f t="shared" si="80"/>
        <v>18.88765464196654</v>
      </c>
      <c r="R207" s="2">
        <f t="shared" si="81"/>
        <v>0.28698561008193924</v>
      </c>
      <c r="S207" s="3">
        <f t="shared" si="82"/>
        <v>0.9916290999340563</v>
      </c>
      <c r="T207" s="3">
        <f t="shared" si="69"/>
        <v>56.81616226857797</v>
      </c>
      <c r="U207" s="3">
        <f t="shared" si="83"/>
        <v>-0.1634290551142682</v>
      </c>
      <c r="V207" s="3">
        <f t="shared" si="70"/>
        <v>-9.36379510785849</v>
      </c>
    </row>
    <row r="208" spans="1:22" ht="13.5">
      <c r="A208" s="1">
        <v>39286</v>
      </c>
      <c r="B208" s="2">
        <f t="shared" si="73"/>
        <v>0.16666666666666666</v>
      </c>
      <c r="C208" s="3">
        <f t="shared" si="71"/>
        <v>34.96666666666667</v>
      </c>
      <c r="D208" s="3">
        <f t="shared" si="63"/>
        <v>0.6102834617806839</v>
      </c>
      <c r="E208" s="3">
        <f t="shared" si="72"/>
        <v>138.4</v>
      </c>
      <c r="F208" s="4">
        <f t="shared" si="64"/>
        <v>2.4155356847601523</v>
      </c>
      <c r="G208" s="5">
        <f t="shared" si="65"/>
        <v>204</v>
      </c>
      <c r="H208" s="7">
        <f t="shared" si="74"/>
        <v>4</v>
      </c>
      <c r="I208" s="3">
        <f t="shared" si="75"/>
        <v>3.4944838831711125</v>
      </c>
      <c r="J208" s="3">
        <f t="shared" si="66"/>
        <v>0.3533809416280633</v>
      </c>
      <c r="K208" s="3">
        <f t="shared" si="67"/>
        <v>20.247236515646932</v>
      </c>
      <c r="L208" s="3">
        <f t="shared" si="76"/>
        <v>-0.028211090493278003</v>
      </c>
      <c r="M208" s="3">
        <f t="shared" si="68"/>
        <v>-1.616376420726469</v>
      </c>
      <c r="N208" s="3">
        <f t="shared" si="77"/>
        <v>-2.0632649983186657</v>
      </c>
      <c r="O208" s="3">
        <f t="shared" si="78"/>
        <v>4.884479922245671</v>
      </c>
      <c r="P208" s="2">
        <f t="shared" si="79"/>
        <v>0.20351999676023627</v>
      </c>
      <c r="Q208" s="3">
        <f t="shared" si="80"/>
        <v>18.877703600517858</v>
      </c>
      <c r="R208" s="2">
        <f t="shared" si="81"/>
        <v>0.28657098335491077</v>
      </c>
      <c r="S208" s="3">
        <f t="shared" si="82"/>
        <v>0.9940359058197725</v>
      </c>
      <c r="T208" s="3">
        <f t="shared" si="69"/>
        <v>56.95406208793675</v>
      </c>
      <c r="U208" s="3">
        <f t="shared" si="83"/>
        <v>-0.16594018720305811</v>
      </c>
      <c r="V208" s="3">
        <f t="shared" si="70"/>
        <v>-9.507672378346022</v>
      </c>
    </row>
    <row r="209" spans="1:22" ht="13.5">
      <c r="A209" s="1">
        <v>39287</v>
      </c>
      <c r="B209" s="2">
        <f t="shared" si="73"/>
        <v>0.16666666666666666</v>
      </c>
      <c r="C209" s="3">
        <f t="shared" si="71"/>
        <v>34.96666666666667</v>
      </c>
      <c r="D209" s="3">
        <f t="shared" si="63"/>
        <v>0.6102834617806839</v>
      </c>
      <c r="E209" s="3">
        <f t="shared" si="72"/>
        <v>138.4</v>
      </c>
      <c r="F209" s="4">
        <f t="shared" si="64"/>
        <v>2.4155356847601523</v>
      </c>
      <c r="G209" s="5">
        <f t="shared" si="65"/>
        <v>205</v>
      </c>
      <c r="H209" s="7">
        <f t="shared" si="74"/>
        <v>4</v>
      </c>
      <c r="I209" s="3">
        <f t="shared" si="75"/>
        <v>3.5116980894921523</v>
      </c>
      <c r="J209" s="3">
        <f t="shared" si="66"/>
        <v>0.34983347889715366</v>
      </c>
      <c r="K209" s="3">
        <f t="shared" si="67"/>
        <v>20.043981873185853</v>
      </c>
      <c r="L209" s="3">
        <f t="shared" si="76"/>
        <v>-0.02840481195905363</v>
      </c>
      <c r="M209" s="3">
        <f t="shared" si="68"/>
        <v>-1.6274758431165008</v>
      </c>
      <c r="N209" s="3">
        <f t="shared" si="77"/>
        <v>-2.063458719784441</v>
      </c>
      <c r="O209" s="3">
        <f t="shared" si="78"/>
        <v>4.896343825937121</v>
      </c>
      <c r="P209" s="2">
        <f t="shared" si="79"/>
        <v>0.20401432608071338</v>
      </c>
      <c r="Q209" s="3">
        <f t="shared" si="80"/>
        <v>18.867319619811745</v>
      </c>
      <c r="R209" s="2">
        <f t="shared" si="81"/>
        <v>0.28613831749215607</v>
      </c>
      <c r="S209" s="3">
        <f t="shared" si="82"/>
        <v>0.9965447866355057</v>
      </c>
      <c r="T209" s="3">
        <f t="shared" si="69"/>
        <v>57.097810369979605</v>
      </c>
      <c r="U209" s="3">
        <f t="shared" si="83"/>
        <v>-0.16848919746766478</v>
      </c>
      <c r="V209" s="3">
        <f t="shared" si="70"/>
        <v>-9.65371990844351</v>
      </c>
    </row>
    <row r="210" spans="1:22" ht="13.5">
      <c r="A210" s="1">
        <v>39288</v>
      </c>
      <c r="B210" s="2">
        <f t="shared" si="73"/>
        <v>0.16666666666666666</v>
      </c>
      <c r="C210" s="3">
        <f t="shared" si="71"/>
        <v>34.96666666666667</v>
      </c>
      <c r="D210" s="3">
        <f t="shared" si="63"/>
        <v>0.6102834617806839</v>
      </c>
      <c r="E210" s="3">
        <f t="shared" si="72"/>
        <v>138.4</v>
      </c>
      <c r="F210" s="4">
        <f t="shared" si="64"/>
        <v>2.4155356847601523</v>
      </c>
      <c r="G210" s="5">
        <f t="shared" si="65"/>
        <v>206</v>
      </c>
      <c r="H210" s="7">
        <f t="shared" si="74"/>
        <v>4</v>
      </c>
      <c r="I210" s="3">
        <f t="shared" si="75"/>
        <v>3.528912295813192</v>
      </c>
      <c r="J210" s="3">
        <f t="shared" si="66"/>
        <v>0.3461885961491217</v>
      </c>
      <c r="K210" s="3">
        <f t="shared" si="67"/>
        <v>19.835145474903577</v>
      </c>
      <c r="L210" s="3">
        <f t="shared" si="76"/>
        <v>-0.02855601382270114</v>
      </c>
      <c r="M210" s="3">
        <f t="shared" si="68"/>
        <v>-1.6361390717580158</v>
      </c>
      <c r="N210" s="3">
        <f t="shared" si="77"/>
        <v>-2.063609921648089</v>
      </c>
      <c r="O210" s="3">
        <f t="shared" si="78"/>
        <v>4.9083119909939255</v>
      </c>
      <c r="P210" s="2">
        <f t="shared" si="79"/>
        <v>0.2045129996247469</v>
      </c>
      <c r="Q210" s="3">
        <f t="shared" si="80"/>
        <v>18.856506551907145</v>
      </c>
      <c r="R210" s="2">
        <f t="shared" si="81"/>
        <v>0.2856877729961311</v>
      </c>
      <c r="S210" s="3">
        <f t="shared" si="82"/>
        <v>0.9991555663633581</v>
      </c>
      <c r="T210" s="3">
        <f t="shared" si="69"/>
        <v>57.24739702962386</v>
      </c>
      <c r="U210" s="3">
        <f t="shared" si="83"/>
        <v>-0.17107450365941682</v>
      </c>
      <c r="V210" s="3">
        <f t="shared" si="70"/>
        <v>-9.801847041979942</v>
      </c>
    </row>
    <row r="211" spans="1:22" ht="13.5">
      <c r="A211" s="1">
        <v>39289</v>
      </c>
      <c r="B211" s="2">
        <f t="shared" si="73"/>
        <v>0.16666666666666666</v>
      </c>
      <c r="C211" s="3">
        <f t="shared" si="71"/>
        <v>34.96666666666667</v>
      </c>
      <c r="D211" s="3">
        <f t="shared" si="63"/>
        <v>0.6102834617806839</v>
      </c>
      <c r="E211" s="3">
        <f t="shared" si="72"/>
        <v>138.4</v>
      </c>
      <c r="F211" s="4">
        <f t="shared" si="64"/>
        <v>2.4155356847601523</v>
      </c>
      <c r="G211" s="5">
        <f t="shared" si="65"/>
        <v>207</v>
      </c>
      <c r="H211" s="7">
        <f t="shared" si="74"/>
        <v>4</v>
      </c>
      <c r="I211" s="3">
        <f t="shared" si="75"/>
        <v>3.5461265021342325</v>
      </c>
      <c r="J211" s="3">
        <f t="shared" si="66"/>
        <v>0.3424475868343392</v>
      </c>
      <c r="K211" s="3">
        <f t="shared" si="67"/>
        <v>19.62080143004741</v>
      </c>
      <c r="L211" s="3">
        <f t="shared" si="76"/>
        <v>-0.028664050276645644</v>
      </c>
      <c r="M211" s="3">
        <f t="shared" si="68"/>
        <v>-1.6423291046025954</v>
      </c>
      <c r="N211" s="3">
        <f t="shared" si="77"/>
        <v>-2.0637179581020333</v>
      </c>
      <c r="O211" s="3">
        <f t="shared" si="78"/>
        <v>4.920375415076161</v>
      </c>
      <c r="P211" s="2">
        <f t="shared" si="79"/>
        <v>0.20501564229484004</v>
      </c>
      <c r="Q211" s="3">
        <f t="shared" si="80"/>
        <v>18.845268465537515</v>
      </c>
      <c r="R211" s="2">
        <f t="shared" si="81"/>
        <v>0.2852195193973965</v>
      </c>
      <c r="S211" s="3">
        <f t="shared" si="82"/>
        <v>1.0018680286328485</v>
      </c>
      <c r="T211" s="3">
        <f t="shared" si="69"/>
        <v>57.402809669754134</v>
      </c>
      <c r="U211" s="3">
        <f t="shared" si="83"/>
        <v>-0.17369452763453547</v>
      </c>
      <c r="V211" s="3">
        <f t="shared" si="70"/>
        <v>-9.951963357977329</v>
      </c>
    </row>
    <row r="212" spans="1:22" ht="13.5">
      <c r="A212" s="1">
        <v>39290</v>
      </c>
      <c r="B212" s="2">
        <f t="shared" si="73"/>
        <v>0.16666666666666666</v>
      </c>
      <c r="C212" s="3">
        <f t="shared" si="71"/>
        <v>34.96666666666667</v>
      </c>
      <c r="D212" s="3">
        <f t="shared" si="63"/>
        <v>0.6102834617806839</v>
      </c>
      <c r="E212" s="3">
        <f t="shared" si="72"/>
        <v>138.4</v>
      </c>
      <c r="F212" s="4">
        <f t="shared" si="64"/>
        <v>2.4155356847601523</v>
      </c>
      <c r="G212" s="5">
        <f t="shared" si="65"/>
        <v>208</v>
      </c>
      <c r="H212" s="7">
        <f t="shared" si="74"/>
        <v>4</v>
      </c>
      <c r="I212" s="3">
        <f t="shared" si="75"/>
        <v>3.5633407084552724</v>
      </c>
      <c r="J212" s="3">
        <f t="shared" si="66"/>
        <v>0.33861176666135884</v>
      </c>
      <c r="K212" s="3">
        <f t="shared" si="67"/>
        <v>19.401025123164494</v>
      </c>
      <c r="L212" s="3">
        <f t="shared" si="76"/>
        <v>-0.028728329408525263</v>
      </c>
      <c r="M212" s="3">
        <f t="shared" si="68"/>
        <v>-1.646012027570062</v>
      </c>
      <c r="N212" s="3">
        <f t="shared" si="77"/>
        <v>-2.063782237233913</v>
      </c>
      <c r="O212" s="3">
        <f t="shared" si="78"/>
        <v>4.932525298434479</v>
      </c>
      <c r="P212" s="2">
        <f t="shared" si="79"/>
        <v>0.20552188743476996</v>
      </c>
      <c r="Q212" s="3">
        <f t="shared" si="80"/>
        <v>18.833609638574863</v>
      </c>
      <c r="R212" s="2">
        <f t="shared" si="81"/>
        <v>0.2847337349406193</v>
      </c>
      <c r="S212" s="3">
        <f t="shared" si="82"/>
        <v>1.0046819162384448</v>
      </c>
      <c r="T212" s="3">
        <f t="shared" si="69"/>
        <v>57.56403355357898</v>
      </c>
      <c r="U212" s="3">
        <f t="shared" si="83"/>
        <v>-0.1763476971691691</v>
      </c>
      <c r="V212" s="3">
        <f t="shared" si="70"/>
        <v>-10.103978774644524</v>
      </c>
    </row>
    <row r="213" spans="1:22" ht="13.5">
      <c r="A213" s="1">
        <v>39291</v>
      </c>
      <c r="B213" s="2">
        <f t="shared" si="73"/>
        <v>0.16666666666666666</v>
      </c>
      <c r="C213" s="3">
        <f t="shared" si="71"/>
        <v>34.96666666666667</v>
      </c>
      <c r="D213" s="3">
        <f t="shared" si="63"/>
        <v>0.6102834617806839</v>
      </c>
      <c r="E213" s="3">
        <f t="shared" si="72"/>
        <v>138.4</v>
      </c>
      <c r="F213" s="4">
        <f t="shared" si="64"/>
        <v>2.4155356847601523</v>
      </c>
      <c r="G213" s="5">
        <f t="shared" si="65"/>
        <v>209</v>
      </c>
      <c r="H213" s="7">
        <f t="shared" si="74"/>
        <v>4</v>
      </c>
      <c r="I213" s="3">
        <f t="shared" si="75"/>
        <v>3.5805549147763123</v>
      </c>
      <c r="J213" s="3">
        <f t="shared" si="66"/>
        <v>0.3346824724077888</v>
      </c>
      <c r="K213" s="3">
        <f t="shared" si="67"/>
        <v>19.175893145969926</v>
      </c>
      <c r="L213" s="3">
        <f t="shared" si="76"/>
        <v>-0.028748314040178795</v>
      </c>
      <c r="M213" s="3">
        <f t="shared" si="68"/>
        <v>-1.6471570626189331</v>
      </c>
      <c r="N213" s="3">
        <f t="shared" si="77"/>
        <v>-2.0638022218655667</v>
      </c>
      <c r="O213" s="3">
        <f t="shared" si="78"/>
        <v>4.944753057693642</v>
      </c>
      <c r="P213" s="2">
        <f t="shared" si="79"/>
        <v>0.20603137740390176</v>
      </c>
      <c r="Q213" s="3">
        <f t="shared" si="80"/>
        <v>18.82153455065555</v>
      </c>
      <c r="R213" s="2">
        <f t="shared" si="81"/>
        <v>0.28423060627731456</v>
      </c>
      <c r="S213" s="3">
        <f t="shared" si="82"/>
        <v>1.0075969306550243</v>
      </c>
      <c r="T213" s="3">
        <f t="shared" si="69"/>
        <v>57.73105157686878</v>
      </c>
      <c r="U213" s="3">
        <f t="shared" si="83"/>
        <v>-0.1790324477914025</v>
      </c>
      <c r="V213" s="3">
        <f t="shared" si="70"/>
        <v>-10.257803654343622</v>
      </c>
    </row>
    <row r="214" spans="1:22" ht="13.5">
      <c r="A214" s="1">
        <v>39292</v>
      </c>
      <c r="B214" s="2">
        <f t="shared" si="73"/>
        <v>0.16666666666666666</v>
      </c>
      <c r="C214" s="3">
        <f t="shared" si="71"/>
        <v>34.96666666666667</v>
      </c>
      <c r="D214" s="3">
        <f t="shared" si="63"/>
        <v>0.6102834617806839</v>
      </c>
      <c r="E214" s="3">
        <f t="shared" si="72"/>
        <v>138.4</v>
      </c>
      <c r="F214" s="4">
        <f t="shared" si="64"/>
        <v>2.4155356847601523</v>
      </c>
      <c r="G214" s="5">
        <f t="shared" si="65"/>
        <v>210</v>
      </c>
      <c r="H214" s="7">
        <f t="shared" si="74"/>
        <v>4</v>
      </c>
      <c r="I214" s="3">
        <f t="shared" si="75"/>
        <v>3.597769121097352</v>
      </c>
      <c r="J214" s="3">
        <f t="shared" si="66"/>
        <v>0.33066106073740614</v>
      </c>
      <c r="K214" s="3">
        <f t="shared" si="67"/>
        <v>18.945483229572343</v>
      </c>
      <c r="L214" s="3">
        <f t="shared" si="76"/>
        <v>-0.028723522500911126</v>
      </c>
      <c r="M214" s="3">
        <f t="shared" si="68"/>
        <v>-1.6457366120512629</v>
      </c>
      <c r="N214" s="3">
        <f t="shared" si="77"/>
        <v>-2.063777430326299</v>
      </c>
      <c r="O214" s="3">
        <f t="shared" si="78"/>
        <v>4.957050338953993</v>
      </c>
      <c r="P214" s="2">
        <f t="shared" si="79"/>
        <v>0.20654376412308303</v>
      </c>
      <c r="Q214" s="3">
        <f t="shared" si="80"/>
        <v>18.809047875986174</v>
      </c>
      <c r="R214" s="2">
        <f t="shared" si="81"/>
        <v>0.2837103281660906</v>
      </c>
      <c r="S214" s="3">
        <f t="shared" si="82"/>
        <v>1.0106127315535751</v>
      </c>
      <c r="T214" s="3">
        <f t="shared" si="69"/>
        <v>57.90384424020749</v>
      </c>
      <c r="U214" s="3">
        <f t="shared" si="83"/>
        <v>-0.1817472246265208</v>
      </c>
      <c r="V214" s="3">
        <f t="shared" si="70"/>
        <v>-10.413348909315781</v>
      </c>
    </row>
    <row r="215" spans="1:22" ht="13.5">
      <c r="A215" s="1">
        <v>39293</v>
      </c>
      <c r="B215" s="2">
        <f t="shared" si="73"/>
        <v>0.16666666666666666</v>
      </c>
      <c r="C215" s="3">
        <f t="shared" si="71"/>
        <v>34.96666666666667</v>
      </c>
      <c r="D215" s="3">
        <f t="shared" si="63"/>
        <v>0.6102834617806839</v>
      </c>
      <c r="E215" s="3">
        <f t="shared" si="72"/>
        <v>138.4</v>
      </c>
      <c r="F215" s="4">
        <f t="shared" si="64"/>
        <v>2.4155356847601523</v>
      </c>
      <c r="G215" s="5">
        <f t="shared" si="65"/>
        <v>211</v>
      </c>
      <c r="H215" s="7">
        <f t="shared" si="74"/>
        <v>4</v>
      </c>
      <c r="I215" s="3">
        <f t="shared" si="75"/>
        <v>3.614983327418392</v>
      </c>
      <c r="J215" s="3">
        <f t="shared" si="66"/>
        <v>0.3265489070262515</v>
      </c>
      <c r="K215" s="3">
        <f t="shared" si="67"/>
        <v>18.709874177214125</v>
      </c>
      <c r="L215" s="3">
        <f t="shared" si="76"/>
        <v>-0.02865352933407944</v>
      </c>
      <c r="M215" s="3">
        <f t="shared" si="68"/>
        <v>-1.6417262989970522</v>
      </c>
      <c r="N215" s="3">
        <f t="shared" si="77"/>
        <v>-2.0637074371594673</v>
      </c>
      <c r="O215" s="3">
        <f t="shared" si="78"/>
        <v>4.9694090301881175</v>
      </c>
      <c r="P215" s="2">
        <f t="shared" si="79"/>
        <v>0.20705870959117156</v>
      </c>
      <c r="Q215" s="3">
        <f t="shared" si="80"/>
        <v>18.796154476344825</v>
      </c>
      <c r="R215" s="2">
        <f t="shared" si="81"/>
        <v>0.28317310318103434</v>
      </c>
      <c r="S215" s="3">
        <f t="shared" si="82"/>
        <v>1.013728936319645</v>
      </c>
      <c r="T215" s="3">
        <f t="shared" si="69"/>
        <v>58.082389621401845</v>
      </c>
      <c r="U215" s="3">
        <f t="shared" si="83"/>
        <v>-0.18449048425162018</v>
      </c>
      <c r="V215" s="3">
        <f t="shared" si="70"/>
        <v>-10.570526107942616</v>
      </c>
    </row>
    <row r="216" spans="1:22" ht="13.5">
      <c r="A216" s="1">
        <v>39294</v>
      </c>
      <c r="B216" s="2">
        <f t="shared" si="73"/>
        <v>0.16666666666666666</v>
      </c>
      <c r="C216" s="3">
        <f t="shared" si="71"/>
        <v>34.96666666666667</v>
      </c>
      <c r="D216" s="3">
        <f t="shared" si="63"/>
        <v>0.6102834617806839</v>
      </c>
      <c r="E216" s="3">
        <f t="shared" si="72"/>
        <v>138.4</v>
      </c>
      <c r="F216" s="4">
        <f t="shared" si="64"/>
        <v>2.4155356847601523</v>
      </c>
      <c r="G216" s="5">
        <f t="shared" si="65"/>
        <v>212</v>
      </c>
      <c r="H216" s="7">
        <f t="shared" si="74"/>
        <v>4</v>
      </c>
      <c r="I216" s="3">
        <f t="shared" si="75"/>
        <v>3.632197533739432</v>
      </c>
      <c r="J216" s="3">
        <f t="shared" si="66"/>
        <v>0.32234740420042174</v>
      </c>
      <c r="K216" s="3">
        <f t="shared" si="67"/>
        <v>18.46914579768179</v>
      </c>
      <c r="L216" s="3">
        <f t="shared" si="76"/>
        <v>-0.0285379659361226</v>
      </c>
      <c r="M216" s="3">
        <f t="shared" si="68"/>
        <v>-1.6351050040279347</v>
      </c>
      <c r="N216" s="3">
        <f t="shared" si="77"/>
        <v>-2.0635918737615104</v>
      </c>
      <c r="O216" s="3">
        <f t="shared" si="78"/>
        <v>4.981821272913296</v>
      </c>
      <c r="P216" s="2">
        <f t="shared" si="79"/>
        <v>0.20757588637138732</v>
      </c>
      <c r="Q216" s="3">
        <f t="shared" si="80"/>
        <v>18.78285939429043</v>
      </c>
      <c r="R216" s="2">
        <f t="shared" si="81"/>
        <v>0.28261914142876793</v>
      </c>
      <c r="S216" s="3">
        <f t="shared" si="82"/>
        <v>1.0169451195771848</v>
      </c>
      <c r="T216" s="3">
        <f t="shared" si="69"/>
        <v>58.266663348199515</v>
      </c>
      <c r="U216" s="3">
        <f t="shared" si="83"/>
        <v>-0.18726069655549418</v>
      </c>
      <c r="V216" s="3">
        <f t="shared" si="70"/>
        <v>-10.729247581309808</v>
      </c>
    </row>
    <row r="217" spans="1:22" ht="13.5">
      <c r="A217" s="1">
        <v>39295</v>
      </c>
      <c r="B217" s="2">
        <f t="shared" si="73"/>
        <v>0.16666666666666666</v>
      </c>
      <c r="C217" s="3">
        <f t="shared" si="71"/>
        <v>34.96666666666667</v>
      </c>
      <c r="D217" s="3">
        <f t="shared" si="63"/>
        <v>0.6102834617806839</v>
      </c>
      <c r="E217" s="3">
        <f t="shared" si="72"/>
        <v>138.4</v>
      </c>
      <c r="F217" s="4">
        <f t="shared" si="64"/>
        <v>2.4155356847601523</v>
      </c>
      <c r="G217" s="5">
        <f t="shared" si="65"/>
        <v>213</v>
      </c>
      <c r="H217" s="7">
        <f t="shared" si="74"/>
        <v>4</v>
      </c>
      <c r="I217" s="3">
        <f t="shared" si="75"/>
        <v>3.6494117400604718</v>
      </c>
      <c r="J217" s="3">
        <f t="shared" si="66"/>
        <v>0.3180579615882294</v>
      </c>
      <c r="K217" s="3">
        <f t="shared" si="67"/>
        <v>18.2233788395396</v>
      </c>
      <c r="L217" s="3">
        <f t="shared" si="76"/>
        <v>-0.028376521127236307</v>
      </c>
      <c r="M217" s="3">
        <f t="shared" si="68"/>
        <v>-1.6258548978544536</v>
      </c>
      <c r="N217" s="3">
        <f t="shared" si="77"/>
        <v>-2.063430428952624</v>
      </c>
      <c r="O217" s="3">
        <f t="shared" si="78"/>
        <v>4.994279473123438</v>
      </c>
      <c r="P217" s="2">
        <f t="shared" si="79"/>
        <v>0.2080949780468099</v>
      </c>
      <c r="Q217" s="3">
        <f t="shared" si="80"/>
        <v>18.769167846590488</v>
      </c>
      <c r="R217" s="2">
        <f t="shared" si="81"/>
        <v>0.2820486602746037</v>
      </c>
      <c r="S217" s="3">
        <f t="shared" si="82"/>
        <v>1.0202608127205715</v>
      </c>
      <c r="T217" s="3">
        <f t="shared" si="69"/>
        <v>58.45663857147604</v>
      </c>
      <c r="U217" s="3">
        <f t="shared" si="83"/>
        <v>-0.1900563465995652</v>
      </c>
      <c r="V217" s="3">
        <f t="shared" si="70"/>
        <v>-10.88942652983064</v>
      </c>
    </row>
    <row r="218" spans="1:22" ht="13.5">
      <c r="A218" s="1">
        <v>39296</v>
      </c>
      <c r="B218" s="2">
        <f t="shared" si="73"/>
        <v>0.16666666666666666</v>
      </c>
      <c r="C218" s="3">
        <f t="shared" si="71"/>
        <v>34.96666666666667</v>
      </c>
      <c r="D218" s="3">
        <f t="shared" si="63"/>
        <v>0.6102834617806839</v>
      </c>
      <c r="E218" s="3">
        <f t="shared" si="72"/>
        <v>138.4</v>
      </c>
      <c r="F218" s="4">
        <f t="shared" si="64"/>
        <v>2.4155356847601523</v>
      </c>
      <c r="G218" s="5">
        <f t="shared" si="65"/>
        <v>214</v>
      </c>
      <c r="H218" s="7">
        <f t="shared" si="74"/>
        <v>4</v>
      </c>
      <c r="I218" s="3">
        <f t="shared" si="75"/>
        <v>3.666625946381512</v>
      </c>
      <c r="J218" s="3">
        <f t="shared" si="66"/>
        <v>0.3136820037893491</v>
      </c>
      <c r="K218" s="3">
        <f t="shared" si="67"/>
        <v>17.972654926336396</v>
      </c>
      <c r="L218" s="3">
        <f t="shared" si="76"/>
        <v>-0.028168941652978074</v>
      </c>
      <c r="M218" s="3">
        <f t="shared" si="68"/>
        <v>-1.6139614700659122</v>
      </c>
      <c r="N218" s="3">
        <f t="shared" si="77"/>
        <v>-2.063222849478366</v>
      </c>
      <c r="O218" s="3">
        <f t="shared" si="78"/>
        <v>5.0067763114674015</v>
      </c>
      <c r="P218" s="2">
        <f t="shared" si="79"/>
        <v>0.20861567964447505</v>
      </c>
      <c r="Q218" s="3">
        <f t="shared" si="80"/>
        <v>18.75508521787472</v>
      </c>
      <c r="R218" s="2">
        <f t="shared" si="81"/>
        <v>0.2814618840781133</v>
      </c>
      <c r="S218" s="3">
        <f t="shared" si="82"/>
        <v>1.0236755034577107</v>
      </c>
      <c r="T218" s="3">
        <f t="shared" si="69"/>
        <v>58.65228593905654</v>
      </c>
      <c r="U218" s="3">
        <f t="shared" si="83"/>
        <v>-0.1928759364754885</v>
      </c>
      <c r="V218" s="3">
        <f t="shared" si="70"/>
        <v>-11.050977129678863</v>
      </c>
    </row>
    <row r="219" spans="1:22" ht="13.5">
      <c r="A219" s="1">
        <v>39297</v>
      </c>
      <c r="B219" s="2">
        <f t="shared" si="73"/>
        <v>0.16666666666666666</v>
      </c>
      <c r="C219" s="3">
        <f t="shared" si="71"/>
        <v>34.96666666666667</v>
      </c>
      <c r="D219" s="3">
        <f t="shared" si="63"/>
        <v>0.6102834617806839</v>
      </c>
      <c r="E219" s="3">
        <f t="shared" si="72"/>
        <v>138.4</v>
      </c>
      <c r="F219" s="4">
        <f t="shared" si="64"/>
        <v>2.4155356847601523</v>
      </c>
      <c r="G219" s="5">
        <f t="shared" si="65"/>
        <v>215</v>
      </c>
      <c r="H219" s="7">
        <f t="shared" si="74"/>
        <v>4</v>
      </c>
      <c r="I219" s="3">
        <f t="shared" si="75"/>
        <v>3.683840152702552</v>
      </c>
      <c r="J219" s="3">
        <f t="shared" si="66"/>
        <v>0.3092209695635147</v>
      </c>
      <c r="K219" s="3">
        <f t="shared" si="67"/>
        <v>17.717056492932677</v>
      </c>
      <c r="L219" s="3">
        <f t="shared" si="76"/>
        <v>-0.027915032616168234</v>
      </c>
      <c r="M219" s="3">
        <f t="shared" si="68"/>
        <v>-1.5994135538764767</v>
      </c>
      <c r="N219" s="3">
        <f t="shared" si="77"/>
        <v>-2.062968940441556</v>
      </c>
      <c r="O219" s="3">
        <f t="shared" si="78"/>
        <v>5.01930475266343</v>
      </c>
      <c r="P219" s="2">
        <f t="shared" si="79"/>
        <v>0.20913769802764293</v>
      </c>
      <c r="Q219" s="3">
        <f t="shared" si="80"/>
        <v>18.7406170545201</v>
      </c>
      <c r="R219" s="2">
        <f t="shared" si="81"/>
        <v>0.28085904393833755</v>
      </c>
      <c r="S219" s="3">
        <f t="shared" si="82"/>
        <v>1.027188635367214</v>
      </c>
      <c r="T219" s="3">
        <f t="shared" si="69"/>
        <v>58.853573570343805</v>
      </c>
      <c r="U219" s="3">
        <f t="shared" si="83"/>
        <v>-0.1957179871549202</v>
      </c>
      <c r="V219" s="3">
        <f t="shared" si="70"/>
        <v>-11.213814638772586</v>
      </c>
    </row>
    <row r="220" spans="1:22" ht="13.5">
      <c r="A220" s="1">
        <v>39298</v>
      </c>
      <c r="B220" s="2">
        <f t="shared" si="73"/>
        <v>0.16666666666666666</v>
      </c>
      <c r="C220" s="3">
        <f t="shared" si="71"/>
        <v>34.96666666666667</v>
      </c>
      <c r="D220" s="3">
        <f t="shared" si="63"/>
        <v>0.6102834617806839</v>
      </c>
      <c r="E220" s="3">
        <f t="shared" si="72"/>
        <v>138.4</v>
      </c>
      <c r="F220" s="4">
        <f t="shared" si="64"/>
        <v>2.4155356847601523</v>
      </c>
      <c r="G220" s="5">
        <f t="shared" si="65"/>
        <v>216</v>
      </c>
      <c r="H220" s="7">
        <f t="shared" si="74"/>
        <v>4</v>
      </c>
      <c r="I220" s="3">
        <f t="shared" si="75"/>
        <v>3.7010543590235923</v>
      </c>
      <c r="J220" s="3">
        <f t="shared" si="66"/>
        <v>0.30467631074126406</v>
      </c>
      <c r="K220" s="3">
        <f t="shared" si="67"/>
        <v>17.45666672309082</v>
      </c>
      <c r="L220" s="3">
        <f t="shared" si="76"/>
        <v>-0.027614657838535835</v>
      </c>
      <c r="M220" s="3">
        <f t="shared" si="68"/>
        <v>-1.5822033468459595</v>
      </c>
      <c r="N220" s="3">
        <f t="shared" si="77"/>
        <v>-2.0626685656639236</v>
      </c>
      <c r="O220" s="3">
        <f t="shared" si="78"/>
        <v>5.031858054142431</v>
      </c>
      <c r="P220" s="2">
        <f t="shared" si="79"/>
        <v>0.2096607522559346</v>
      </c>
      <c r="Q220" s="3">
        <f t="shared" si="80"/>
        <v>18.72576905877036</v>
      </c>
      <c r="R220" s="2">
        <f t="shared" si="81"/>
        <v>0.280240377448765</v>
      </c>
      <c r="S220" s="3">
        <f t="shared" si="82"/>
        <v>1.0307996074727128</v>
      </c>
      <c r="T220" s="3">
        <f t="shared" si="69"/>
        <v>59.06046703192836</v>
      </c>
      <c r="U220" s="3">
        <f t="shared" si="83"/>
        <v>-0.1985810403268323</v>
      </c>
      <c r="V220" s="3">
        <f t="shared" si="70"/>
        <v>-11.377855502044692</v>
      </c>
    </row>
    <row r="221" spans="1:22" ht="13.5">
      <c r="A221" s="1">
        <v>39299</v>
      </c>
      <c r="B221" s="2">
        <f t="shared" si="73"/>
        <v>0.16666666666666666</v>
      </c>
      <c r="C221" s="3">
        <f t="shared" si="71"/>
        <v>34.96666666666667</v>
      </c>
      <c r="D221" s="3">
        <f t="shared" si="63"/>
        <v>0.6102834617806839</v>
      </c>
      <c r="E221" s="3">
        <f t="shared" si="72"/>
        <v>138.4</v>
      </c>
      <c r="F221" s="4">
        <f t="shared" si="64"/>
        <v>2.4155356847601523</v>
      </c>
      <c r="G221" s="5">
        <f t="shared" si="65"/>
        <v>217</v>
      </c>
      <c r="H221" s="7">
        <f t="shared" si="74"/>
        <v>4</v>
      </c>
      <c r="I221" s="3">
        <f t="shared" si="75"/>
        <v>3.718268565344632</v>
      </c>
      <c r="J221" s="3">
        <f t="shared" si="66"/>
        <v>0.30004949115916096</v>
      </c>
      <c r="K221" s="3">
        <f t="shared" si="67"/>
        <v>17.19156948846783</v>
      </c>
      <c r="L221" s="3">
        <f t="shared" si="76"/>
        <v>-0.027267740151642402</v>
      </c>
      <c r="M221" s="3">
        <f t="shared" si="68"/>
        <v>-1.562326427548525</v>
      </c>
      <c r="N221" s="3">
        <f t="shared" si="77"/>
        <v>-2.06232164797703</v>
      </c>
      <c r="O221" s="3">
        <f t="shared" si="78"/>
        <v>5.0444297739154385</v>
      </c>
      <c r="P221" s="2">
        <f t="shared" si="79"/>
        <v>0.21018457391314327</v>
      </c>
      <c r="Q221" s="3">
        <f t="shared" si="80"/>
        <v>18.71054708309103</v>
      </c>
      <c r="R221" s="2">
        <f t="shared" si="81"/>
        <v>0.27960612846212624</v>
      </c>
      <c r="S221" s="3">
        <f t="shared" si="82"/>
        <v>1.0345077738374322</v>
      </c>
      <c r="T221" s="3">
        <f t="shared" si="69"/>
        <v>59.272929314359146</v>
      </c>
      <c r="U221" s="3">
        <f t="shared" si="83"/>
        <v>-0.20146366021764092</v>
      </c>
      <c r="V221" s="3">
        <f t="shared" si="70"/>
        <v>-11.543017455728489</v>
      </c>
    </row>
    <row r="222" spans="1:22" ht="13.5">
      <c r="A222" s="1">
        <v>39300</v>
      </c>
      <c r="B222" s="2">
        <f t="shared" si="73"/>
        <v>0.16666666666666666</v>
      </c>
      <c r="C222" s="3">
        <f t="shared" si="71"/>
        <v>34.96666666666667</v>
      </c>
      <c r="D222" s="3">
        <f t="shared" si="63"/>
        <v>0.6102834617806839</v>
      </c>
      <c r="E222" s="3">
        <f t="shared" si="72"/>
        <v>138.4</v>
      </c>
      <c r="F222" s="4">
        <f t="shared" si="64"/>
        <v>2.4155356847601523</v>
      </c>
      <c r="G222" s="5">
        <f t="shared" si="65"/>
        <v>218</v>
      </c>
      <c r="H222" s="7">
        <f t="shared" si="74"/>
        <v>4</v>
      </c>
      <c r="I222" s="3">
        <f t="shared" si="75"/>
        <v>3.735482771665672</v>
      </c>
      <c r="J222" s="3">
        <f t="shared" si="66"/>
        <v>0.2953419856218399</v>
      </c>
      <c r="K222" s="3">
        <f t="shared" si="67"/>
        <v>16.921849289144866</v>
      </c>
      <c r="L222" s="3">
        <f t="shared" si="76"/>
        <v>-0.02687426161670004</v>
      </c>
      <c r="M222" s="3">
        <f t="shared" si="68"/>
        <v>-1.539781768167337</v>
      </c>
      <c r="N222" s="3">
        <f t="shared" si="77"/>
        <v>-2.061928169442088</v>
      </c>
      <c r="O222" s="3">
        <f t="shared" si="78"/>
        <v>5.05701377766321</v>
      </c>
      <c r="P222" s="2">
        <f t="shared" si="79"/>
        <v>0.21070890740263373</v>
      </c>
      <c r="Q222" s="3">
        <f t="shared" si="80"/>
        <v>18.6949571247591</v>
      </c>
      <c r="R222" s="2">
        <f t="shared" si="81"/>
        <v>0.27895654686496246</v>
      </c>
      <c r="S222" s="3">
        <f t="shared" si="82"/>
        <v>1.0383124431821598</v>
      </c>
      <c r="T222" s="3">
        <f t="shared" si="69"/>
        <v>59.490920810254835</v>
      </c>
      <c r="U222" s="3">
        <f t="shared" si="83"/>
        <v>-0.2043644353893435</v>
      </c>
      <c r="V222" s="3">
        <f t="shared" si="70"/>
        <v>-11.709219630383384</v>
      </c>
    </row>
    <row r="223" spans="1:22" ht="13.5">
      <c r="A223" s="1">
        <v>39301</v>
      </c>
      <c r="B223" s="2">
        <f t="shared" si="73"/>
        <v>0.16666666666666666</v>
      </c>
      <c r="C223" s="3">
        <f t="shared" si="71"/>
        <v>34.96666666666667</v>
      </c>
      <c r="D223" s="3">
        <f t="shared" si="63"/>
        <v>0.6102834617806839</v>
      </c>
      <c r="E223" s="3">
        <f t="shared" si="72"/>
        <v>138.4</v>
      </c>
      <c r="F223" s="4">
        <f t="shared" si="64"/>
        <v>2.4155356847601523</v>
      </c>
      <c r="G223" s="5">
        <f t="shared" si="65"/>
        <v>219</v>
      </c>
      <c r="H223" s="7">
        <f t="shared" si="74"/>
        <v>4</v>
      </c>
      <c r="I223" s="3">
        <f t="shared" si="75"/>
        <v>3.752696977986712</v>
      </c>
      <c r="J223" s="3">
        <f t="shared" si="66"/>
        <v>0.29055527889314153</v>
      </c>
      <c r="K223" s="3">
        <f t="shared" si="67"/>
        <v>16.64759119582358</v>
      </c>
      <c r="L223" s="3">
        <f t="shared" si="76"/>
        <v>-0.026434263672985642</v>
      </c>
      <c r="M223" s="3">
        <f t="shared" si="68"/>
        <v>-1.5145717429980672</v>
      </c>
      <c r="N223" s="3">
        <f t="shared" si="77"/>
        <v>-2.0614881714983735</v>
      </c>
      <c r="O223" s="3">
        <f t="shared" si="78"/>
        <v>5.069604245048322</v>
      </c>
      <c r="P223" s="2">
        <f t="shared" si="79"/>
        <v>0.21123351021034675</v>
      </c>
      <c r="Q223" s="3">
        <f t="shared" si="80"/>
        <v>18.67900532068475</v>
      </c>
      <c r="R223" s="2">
        <f t="shared" si="81"/>
        <v>0.27829188836186464</v>
      </c>
      <c r="S223" s="3">
        <f t="shared" si="82"/>
        <v>1.0422128785297642</v>
      </c>
      <c r="T223" s="3">
        <f t="shared" si="69"/>
        <v>59.71439929393622</v>
      </c>
      <c r="U223" s="3">
        <f t="shared" si="83"/>
        <v>-0.2072819805107721</v>
      </c>
      <c r="V223" s="3">
        <f t="shared" si="70"/>
        <v>-11.876382652380226</v>
      </c>
    </row>
    <row r="224" spans="1:22" ht="13.5">
      <c r="A224" s="1">
        <v>39302</v>
      </c>
      <c r="B224" s="2">
        <f t="shared" si="73"/>
        <v>0.16666666666666666</v>
      </c>
      <c r="C224" s="3">
        <f t="shared" si="71"/>
        <v>34.96666666666667</v>
      </c>
      <c r="D224" s="3">
        <f t="shared" si="63"/>
        <v>0.6102834617806839</v>
      </c>
      <c r="E224" s="3">
        <f t="shared" si="72"/>
        <v>138.4</v>
      </c>
      <c r="F224" s="4">
        <f t="shared" si="64"/>
        <v>2.4155356847601523</v>
      </c>
      <c r="G224" s="5">
        <f t="shared" si="65"/>
        <v>220</v>
      </c>
      <c r="H224" s="7">
        <f t="shared" si="74"/>
        <v>4</v>
      </c>
      <c r="I224" s="3">
        <f t="shared" si="75"/>
        <v>3.7699111843077517</v>
      </c>
      <c r="J224" s="3">
        <f t="shared" si="66"/>
        <v>0.2856908647185095</v>
      </c>
      <c r="K224" s="3">
        <f t="shared" si="67"/>
        <v>16.36888079381355</v>
      </c>
      <c r="L224" s="3">
        <f t="shared" si="76"/>
        <v>-0.025947847214637335</v>
      </c>
      <c r="M224" s="3">
        <f t="shared" si="68"/>
        <v>-1.486702132849008</v>
      </c>
      <c r="N224" s="3">
        <f t="shared" si="77"/>
        <v>-2.0610017550400253</v>
      </c>
      <c r="O224" s="3">
        <f t="shared" si="78"/>
        <v>5.0821956752523825</v>
      </c>
      <c r="P224" s="2">
        <f t="shared" si="79"/>
        <v>0.21175815313551594</v>
      </c>
      <c r="Q224" s="3">
        <f t="shared" si="80"/>
        <v>18.662697942460817</v>
      </c>
      <c r="R224" s="2">
        <f t="shared" si="81"/>
        <v>0.2776124142692007</v>
      </c>
      <c r="S224" s="3">
        <f t="shared" si="82"/>
        <v>1.0462082968793909</v>
      </c>
      <c r="T224" s="3">
        <f t="shared" si="69"/>
        <v>59.94331990275896</v>
      </c>
      <c r="U224" s="3">
        <f t="shared" si="83"/>
        <v>-0.21021493809702732</v>
      </c>
      <c r="V224" s="3">
        <f t="shared" si="70"/>
        <v>-12.044428743563527</v>
      </c>
    </row>
    <row r="225" spans="1:22" ht="13.5">
      <c r="A225" s="1">
        <v>39303</v>
      </c>
      <c r="B225" s="2">
        <f t="shared" si="73"/>
        <v>0.16666666666666666</v>
      </c>
      <c r="C225" s="3">
        <f t="shared" si="71"/>
        <v>34.96666666666667</v>
      </c>
      <c r="D225" s="3">
        <f t="shared" si="63"/>
        <v>0.6102834617806839</v>
      </c>
      <c r="E225" s="3">
        <f t="shared" si="72"/>
        <v>138.4</v>
      </c>
      <c r="F225" s="4">
        <f t="shared" si="64"/>
        <v>2.4155356847601523</v>
      </c>
      <c r="G225" s="5">
        <f t="shared" si="65"/>
        <v>221</v>
      </c>
      <c r="H225" s="7">
        <f t="shared" si="74"/>
        <v>4</v>
      </c>
      <c r="I225" s="3">
        <f t="shared" si="75"/>
        <v>3.7871253906287916</v>
      </c>
      <c r="J225" s="3">
        <f t="shared" si="66"/>
        <v>0.2807502448807272</v>
      </c>
      <c r="K225" s="3">
        <f t="shared" si="67"/>
        <v>16.085804128930015</v>
      </c>
      <c r="L225" s="3">
        <f t="shared" si="76"/>
        <v>-0.02541517259570502</v>
      </c>
      <c r="M225" s="3">
        <f t="shared" si="68"/>
        <v>-1.456182125330447</v>
      </c>
      <c r="N225" s="3">
        <f t="shared" si="77"/>
        <v>-2.060469080421093</v>
      </c>
      <c r="O225" s="3">
        <f t="shared" si="78"/>
        <v>5.094782891743115</v>
      </c>
      <c r="P225" s="2">
        <f t="shared" si="79"/>
        <v>0.21228262048929647</v>
      </c>
      <c r="Q225" s="3">
        <f t="shared" si="80"/>
        <v>18.646041391634277</v>
      </c>
      <c r="R225" s="2">
        <f t="shared" si="81"/>
        <v>0.27691839131809487</v>
      </c>
      <c r="S225" s="3">
        <f t="shared" si="82"/>
        <v>1.0502978689134232</v>
      </c>
      <c r="T225" s="3">
        <f t="shared" si="69"/>
        <v>60.17763512032374</v>
      </c>
      <c r="U225" s="3">
        <f t="shared" si="83"/>
        <v>-0.2131619802121101</v>
      </c>
      <c r="V225" s="3">
        <f t="shared" si="70"/>
        <v>-12.21328181880508</v>
      </c>
    </row>
    <row r="226" spans="1:22" ht="13.5">
      <c r="A226" s="1">
        <v>39304</v>
      </c>
      <c r="B226" s="2">
        <f t="shared" si="73"/>
        <v>0.16666666666666666</v>
      </c>
      <c r="C226" s="3">
        <f t="shared" si="71"/>
        <v>34.96666666666667</v>
      </c>
      <c r="D226" s="3">
        <f t="shared" si="63"/>
        <v>0.6102834617806839</v>
      </c>
      <c r="E226" s="3">
        <f t="shared" si="72"/>
        <v>138.4</v>
      </c>
      <c r="F226" s="4">
        <f t="shared" si="64"/>
        <v>2.4155356847601523</v>
      </c>
      <c r="G226" s="5">
        <f t="shared" si="65"/>
        <v>222</v>
      </c>
      <c r="H226" s="7">
        <f t="shared" si="74"/>
        <v>4</v>
      </c>
      <c r="I226" s="3">
        <f t="shared" si="75"/>
        <v>3.8043395969498315</v>
      </c>
      <c r="J226" s="3">
        <f t="shared" si="66"/>
        <v>0.2757349282909674</v>
      </c>
      <c r="K226" s="3">
        <f t="shared" si="67"/>
        <v>15.798447655414833</v>
      </c>
      <c r="L226" s="3">
        <f t="shared" si="76"/>
        <v>-0.024836459563412086</v>
      </c>
      <c r="M226" s="3">
        <f t="shared" si="68"/>
        <v>-1.4230243110308438</v>
      </c>
      <c r="N226" s="3">
        <f t="shared" si="77"/>
        <v>-2.0598903673888</v>
      </c>
      <c r="O226" s="3">
        <f t="shared" si="78"/>
        <v>5.10736104627796</v>
      </c>
      <c r="P226" s="2">
        <f t="shared" si="79"/>
        <v>0.21280671026158168</v>
      </c>
      <c r="Q226" s="3">
        <f t="shared" si="80"/>
        <v>18.629042195192817</v>
      </c>
      <c r="R226" s="2">
        <f t="shared" si="81"/>
        <v>0.2762100914663674</v>
      </c>
      <c r="S226" s="3">
        <f t="shared" si="82"/>
        <v>1.054480718740234</v>
      </c>
      <c r="T226" s="3">
        <f t="shared" si="69"/>
        <v>60.41729476173703</v>
      </c>
      <c r="U226" s="3">
        <f t="shared" si="83"/>
        <v>-0.21612181012975376</v>
      </c>
      <c r="V226" s="3">
        <f t="shared" si="70"/>
        <v>-12.382867581162614</v>
      </c>
    </row>
    <row r="227" spans="1:22" ht="13.5">
      <c r="A227" s="1">
        <v>39305</v>
      </c>
      <c r="B227" s="2">
        <f t="shared" si="73"/>
        <v>0.16666666666666666</v>
      </c>
      <c r="C227" s="3">
        <f t="shared" si="71"/>
        <v>34.96666666666667</v>
      </c>
      <c r="D227" s="3">
        <f t="shared" si="63"/>
        <v>0.6102834617806839</v>
      </c>
      <c r="E227" s="3">
        <f t="shared" si="72"/>
        <v>138.4</v>
      </c>
      <c r="F227" s="4">
        <f t="shared" si="64"/>
        <v>2.4155356847601523</v>
      </c>
      <c r="G227" s="5">
        <f t="shared" si="65"/>
        <v>223</v>
      </c>
      <c r="H227" s="7">
        <f t="shared" si="74"/>
        <v>4</v>
      </c>
      <c r="I227" s="3">
        <f t="shared" si="75"/>
        <v>3.821553803270872</v>
      </c>
      <c r="J227" s="3">
        <f t="shared" si="66"/>
        <v>0.2706464301170192</v>
      </c>
      <c r="K227" s="3">
        <f t="shared" si="67"/>
        <v>15.506898185987577</v>
      </c>
      <c r="L227" s="3">
        <f t="shared" si="76"/>
        <v>-0.02421198711967068</v>
      </c>
      <c r="M227" s="3">
        <f t="shared" si="68"/>
        <v>-1.3872446755822405</v>
      </c>
      <c r="N227" s="3">
        <f t="shared" si="77"/>
        <v>-2.0592658949450584</v>
      </c>
      <c r="O227" s="3">
        <f t="shared" si="78"/>
        <v>5.1199256221526985</v>
      </c>
      <c r="P227" s="2">
        <f t="shared" si="79"/>
        <v>0.21333023425636244</v>
      </c>
      <c r="Q227" s="3">
        <f t="shared" si="80"/>
        <v>18.611707001258267</v>
      </c>
      <c r="R227" s="2">
        <f t="shared" si="81"/>
        <v>0.2754877917190945</v>
      </c>
      <c r="S227" s="3">
        <f t="shared" si="82"/>
        <v>1.0587559236756656</v>
      </c>
      <c r="T227" s="3">
        <f t="shared" si="69"/>
        <v>60.662245961090754</v>
      </c>
      <c r="U227" s="3">
        <f t="shared" si="83"/>
        <v>-0.21909316394745085</v>
      </c>
      <c r="V227" s="3">
        <f t="shared" si="70"/>
        <v>-12.553113614356741</v>
      </c>
    </row>
    <row r="228" spans="1:22" ht="13.5">
      <c r="A228" s="1">
        <v>39306</v>
      </c>
      <c r="B228" s="2">
        <f t="shared" si="73"/>
        <v>0.16666666666666666</v>
      </c>
      <c r="C228" s="3">
        <f t="shared" si="71"/>
        <v>34.96666666666667</v>
      </c>
      <c r="D228" s="3">
        <f t="shared" si="63"/>
        <v>0.6102834617806839</v>
      </c>
      <c r="E228" s="3">
        <f t="shared" si="72"/>
        <v>138.4</v>
      </c>
      <c r="F228" s="4">
        <f t="shared" si="64"/>
        <v>2.4155356847601523</v>
      </c>
      <c r="G228" s="5">
        <f t="shared" si="65"/>
        <v>224</v>
      </c>
      <c r="H228" s="7">
        <f t="shared" si="74"/>
        <v>4</v>
      </c>
      <c r="I228" s="3">
        <f t="shared" si="75"/>
        <v>3.8387680095919117</v>
      </c>
      <c r="J228" s="3">
        <f t="shared" si="66"/>
        <v>0.26548627095044763</v>
      </c>
      <c r="K228" s="3">
        <f t="shared" si="67"/>
        <v>15.21124284412728</v>
      </c>
      <c r="L228" s="3">
        <f t="shared" si="76"/>
        <v>-0.023542093310978836</v>
      </c>
      <c r="M228" s="3">
        <f t="shared" si="68"/>
        <v>-1.3488625876222538</v>
      </c>
      <c r="N228" s="3">
        <f t="shared" si="77"/>
        <v>-2.0585960011363666</v>
      </c>
      <c r="O228" s="3">
        <f t="shared" si="78"/>
        <v>5.132472436705182</v>
      </c>
      <c r="P228" s="2">
        <f t="shared" si="79"/>
        <v>0.21385301819604927</v>
      </c>
      <c r="Q228" s="3">
        <f t="shared" si="80"/>
        <v>18.594042574977784</v>
      </c>
      <c r="R228" s="2">
        <f t="shared" si="81"/>
        <v>0.2747517739574077</v>
      </c>
      <c r="S228" s="3">
        <f t="shared" si="82"/>
        <v>1.0631225140660645</v>
      </c>
      <c r="T228" s="3">
        <f t="shared" si="69"/>
        <v>60.912433161322994</v>
      </c>
      <c r="U228" s="3">
        <f t="shared" si="83"/>
        <v>-0.22207481214868913</v>
      </c>
      <c r="V228" s="3">
        <f t="shared" si="70"/>
        <v>-12.723949472280468</v>
      </c>
    </row>
    <row r="229" spans="1:22" ht="13.5">
      <c r="A229" s="1">
        <v>39307</v>
      </c>
      <c r="B229" s="2">
        <f t="shared" si="73"/>
        <v>0.16666666666666666</v>
      </c>
      <c r="C229" s="3">
        <f t="shared" si="71"/>
        <v>34.96666666666667</v>
      </c>
      <c r="D229" s="3">
        <f t="shared" si="63"/>
        <v>0.6102834617806839</v>
      </c>
      <c r="E229" s="3">
        <f t="shared" si="72"/>
        <v>138.4</v>
      </c>
      <c r="F229" s="4">
        <f t="shared" si="64"/>
        <v>2.4155356847601523</v>
      </c>
      <c r="G229" s="5">
        <f t="shared" si="65"/>
        <v>225</v>
      </c>
      <c r="H229" s="7">
        <f t="shared" si="74"/>
        <v>4</v>
      </c>
      <c r="I229" s="3">
        <f t="shared" si="75"/>
        <v>3.8559822159129515</v>
      </c>
      <c r="J229" s="3">
        <f t="shared" si="66"/>
        <v>0.26025597601431427</v>
      </c>
      <c r="K229" s="3">
        <f t="shared" si="67"/>
        <v>14.911569018678192</v>
      </c>
      <c r="L229" s="3">
        <f t="shared" si="76"/>
        <v>-0.02282717494691233</v>
      </c>
      <c r="M229" s="3">
        <f t="shared" si="68"/>
        <v>-1.3079007826648454</v>
      </c>
      <c r="N229" s="3">
        <f t="shared" si="77"/>
        <v>-2.0578810827723</v>
      </c>
      <c r="O229" s="3">
        <f t="shared" si="78"/>
        <v>5.144997643085754</v>
      </c>
      <c r="P229" s="2">
        <f t="shared" si="79"/>
        <v>0.21437490179523974</v>
      </c>
      <c r="Q229" s="3">
        <f t="shared" si="80"/>
        <v>18.576055794602894</v>
      </c>
      <c r="R229" s="2">
        <f t="shared" si="81"/>
        <v>0.2740023247751206</v>
      </c>
      <c r="S229" s="3">
        <f t="shared" si="82"/>
        <v>1.067579473155576</v>
      </c>
      <c r="T229" s="3">
        <f t="shared" si="69"/>
        <v>61.16779810661448</v>
      </c>
      <c r="U229" s="3">
        <f t="shared" si="83"/>
        <v>-0.22506556110844042</v>
      </c>
      <c r="V229" s="3">
        <f t="shared" si="70"/>
        <v>-12.89530676525736</v>
      </c>
    </row>
    <row r="230" spans="1:22" ht="13.5">
      <c r="A230" s="1">
        <v>39308</v>
      </c>
      <c r="B230" s="2">
        <f t="shared" si="73"/>
        <v>0.16666666666666666</v>
      </c>
      <c r="C230" s="3">
        <f t="shared" si="71"/>
        <v>34.96666666666667</v>
      </c>
      <c r="D230" s="3">
        <f t="shared" si="63"/>
        <v>0.6102834617806839</v>
      </c>
      <c r="E230" s="3">
        <f t="shared" si="72"/>
        <v>138.4</v>
      </c>
      <c r="F230" s="4">
        <f t="shared" si="64"/>
        <v>2.4155356847601523</v>
      </c>
      <c r="G230" s="5">
        <f t="shared" si="65"/>
        <v>226</v>
      </c>
      <c r="H230" s="7">
        <f t="shared" si="74"/>
        <v>4</v>
      </c>
      <c r="I230" s="3">
        <f t="shared" si="75"/>
        <v>3.873196422233992</v>
      </c>
      <c r="J230" s="3">
        <f t="shared" si="66"/>
        <v>0.25495707441297505</v>
      </c>
      <c r="K230" s="3">
        <f t="shared" si="67"/>
        <v>14.607964320866342</v>
      </c>
      <c r="L230" s="3">
        <f t="shared" si="76"/>
        <v>-0.022067687247509966</v>
      </c>
      <c r="M230" s="3">
        <f t="shared" si="68"/>
        <v>-1.2643853428969896</v>
      </c>
      <c r="N230" s="3">
        <f t="shared" si="77"/>
        <v>-2.0571215950728976</v>
      </c>
      <c r="O230" s="3">
        <f t="shared" si="78"/>
        <v>5.157497731307296</v>
      </c>
      <c r="P230" s="2">
        <f t="shared" si="79"/>
        <v>0.21489573880447066</v>
      </c>
      <c r="Q230" s="3">
        <f t="shared" si="80"/>
        <v>18.557753647745635</v>
      </c>
      <c r="R230" s="2">
        <f t="shared" si="81"/>
        <v>0.27323973532273477</v>
      </c>
      <c r="S230" s="3">
        <f t="shared" si="82"/>
        <v>1.07212573700024</v>
      </c>
      <c r="T230" s="3">
        <f t="shared" si="69"/>
        <v>61.42827983746664</v>
      </c>
      <c r="U230" s="3">
        <f t="shared" si="83"/>
        <v>-0.2280642545370041</v>
      </c>
      <c r="V230" s="3">
        <f t="shared" si="70"/>
        <v>-13.067119242767673</v>
      </c>
    </row>
    <row r="231" spans="1:22" ht="13.5">
      <c r="A231" s="1">
        <v>39309</v>
      </c>
      <c r="B231" s="2">
        <f t="shared" si="73"/>
        <v>0.16666666666666666</v>
      </c>
      <c r="C231" s="3">
        <f t="shared" si="71"/>
        <v>34.96666666666667</v>
      </c>
      <c r="D231" s="3">
        <f t="shared" si="63"/>
        <v>0.6102834617806839</v>
      </c>
      <c r="E231" s="3">
        <f t="shared" si="72"/>
        <v>138.4</v>
      </c>
      <c r="F231" s="4">
        <f t="shared" si="64"/>
        <v>2.4155356847601523</v>
      </c>
      <c r="G231" s="5">
        <f t="shared" si="65"/>
        <v>227</v>
      </c>
      <c r="H231" s="7">
        <f t="shared" si="74"/>
        <v>4</v>
      </c>
      <c r="I231" s="3">
        <f t="shared" si="75"/>
        <v>3.8904106285550317</v>
      </c>
      <c r="J231" s="3">
        <f t="shared" si="66"/>
        <v>0.24959109842533472</v>
      </c>
      <c r="K231" s="3">
        <f t="shared" si="67"/>
        <v>14.300516543806008</v>
      </c>
      <c r="L231" s="3">
        <f t="shared" si="76"/>
        <v>-0.021264143419935357</v>
      </c>
      <c r="M231" s="3">
        <f t="shared" si="68"/>
        <v>-1.2183456729231765</v>
      </c>
      <c r="N231" s="3">
        <f t="shared" si="77"/>
        <v>-2.056318051245323</v>
      </c>
      <c r="O231" s="3">
        <f t="shared" si="78"/>
        <v>5.169969528588977</v>
      </c>
      <c r="P231" s="2">
        <f t="shared" si="79"/>
        <v>0.2154153970245407</v>
      </c>
      <c r="Q231" s="3">
        <f t="shared" si="80"/>
        <v>18.53914322780078</v>
      </c>
      <c r="R231" s="2">
        <f t="shared" si="81"/>
        <v>0.2724643011583658</v>
      </c>
      <c r="S231" s="3">
        <f t="shared" si="82"/>
        <v>1.0767601944312724</v>
      </c>
      <c r="T231" s="3">
        <f t="shared" si="69"/>
        <v>61.69381468859783</v>
      </c>
      <c r="U231" s="3">
        <f t="shared" si="83"/>
        <v>-0.2310697748573768</v>
      </c>
      <c r="V231" s="3">
        <f t="shared" si="70"/>
        <v>-13.239322872365834</v>
      </c>
    </row>
    <row r="232" spans="1:22" ht="13.5">
      <c r="A232" s="1">
        <v>39310</v>
      </c>
      <c r="B232" s="2">
        <f t="shared" si="73"/>
        <v>0.16666666666666666</v>
      </c>
      <c r="C232" s="3">
        <f t="shared" si="71"/>
        <v>34.96666666666667</v>
      </c>
      <c r="D232" s="3">
        <f t="shared" si="63"/>
        <v>0.6102834617806839</v>
      </c>
      <c r="E232" s="3">
        <f t="shared" si="72"/>
        <v>138.4</v>
      </c>
      <c r="F232" s="4">
        <f t="shared" si="64"/>
        <v>2.4155356847601523</v>
      </c>
      <c r="G232" s="5">
        <f t="shared" si="65"/>
        <v>228</v>
      </c>
      <c r="H232" s="7">
        <f t="shared" si="74"/>
        <v>4</v>
      </c>
      <c r="I232" s="3">
        <f t="shared" si="75"/>
        <v>3.9076248348760716</v>
      </c>
      <c r="J232" s="3">
        <f t="shared" si="66"/>
        <v>0.24415958284280984</v>
      </c>
      <c r="K232" s="3">
        <f t="shared" si="67"/>
        <v>13.989313624567789</v>
      </c>
      <c r="L232" s="3">
        <f t="shared" si="76"/>
        <v>-0.020417114164882</v>
      </c>
      <c r="M232" s="3">
        <f t="shared" si="68"/>
        <v>-1.1698144714845091</v>
      </c>
      <c r="N232" s="3">
        <f t="shared" si="77"/>
        <v>-2.05547102199027</v>
      </c>
      <c r="O232" s="3">
        <f t="shared" si="78"/>
        <v>5.182410199008865</v>
      </c>
      <c r="P232" s="2">
        <f t="shared" si="79"/>
        <v>0.21593375829203607</v>
      </c>
      <c r="Q232" s="3">
        <f t="shared" si="80"/>
        <v>18.5202317305224</v>
      </c>
      <c r="R232" s="2">
        <f t="shared" si="81"/>
        <v>0.2716763221051</v>
      </c>
      <c r="S232" s="3">
        <f t="shared" si="82"/>
        <v>1.081481687069726</v>
      </c>
      <c r="T232" s="3">
        <f t="shared" si="69"/>
        <v>61.96433628978331</v>
      </c>
      <c r="U232" s="3">
        <f t="shared" si="83"/>
        <v>-0.23408104451141226</v>
      </c>
      <c r="V232" s="3">
        <f t="shared" si="70"/>
        <v>-13.411855914517886</v>
      </c>
    </row>
    <row r="233" spans="1:22" ht="13.5">
      <c r="A233" s="1">
        <v>39311</v>
      </c>
      <c r="B233" s="2">
        <f t="shared" si="73"/>
        <v>0.16666666666666666</v>
      </c>
      <c r="C233" s="3">
        <f t="shared" si="71"/>
        <v>34.96666666666667</v>
      </c>
      <c r="D233" s="3">
        <f t="shared" si="63"/>
        <v>0.6102834617806839</v>
      </c>
      <c r="E233" s="3">
        <f t="shared" si="72"/>
        <v>138.4</v>
      </c>
      <c r="F233" s="4">
        <f t="shared" si="64"/>
        <v>2.4155356847601523</v>
      </c>
      <c r="G233" s="5">
        <f t="shared" si="65"/>
        <v>229</v>
      </c>
      <c r="H233" s="7">
        <f t="shared" si="74"/>
        <v>4</v>
      </c>
      <c r="I233" s="3">
        <f t="shared" si="75"/>
        <v>3.9248390411971115</v>
      </c>
      <c r="J233" s="3">
        <f t="shared" si="66"/>
        <v>0.2386640643531201</v>
      </c>
      <c r="K233" s="3">
        <f t="shared" si="67"/>
        <v>13.674443608872458</v>
      </c>
      <c r="L233" s="3">
        <f t="shared" si="76"/>
        <v>-0.019527227113273312</v>
      </c>
      <c r="M233" s="3">
        <f t="shared" si="68"/>
        <v>-1.1188276991839907</v>
      </c>
      <c r="N233" s="3">
        <f t="shared" si="77"/>
        <v>-2.054581134938661</v>
      </c>
      <c r="O233" s="3">
        <f t="shared" si="78"/>
        <v>5.194817242481486</v>
      </c>
      <c r="P233" s="2">
        <f t="shared" si="79"/>
        <v>0.21645071843672858</v>
      </c>
      <c r="Q233" s="3">
        <f t="shared" si="80"/>
        <v>18.501026450743048</v>
      </c>
      <c r="R233" s="2">
        <f t="shared" si="81"/>
        <v>0.27087610211429364</v>
      </c>
      <c r="S233" s="3">
        <f t="shared" si="82"/>
        <v>1.0862890093945126</v>
      </c>
      <c r="T233" s="3">
        <f t="shared" si="69"/>
        <v>62.23977556975261</v>
      </c>
      <c r="U233" s="3">
        <f t="shared" si="83"/>
        <v>-0.23709702719015058</v>
      </c>
      <c r="V233" s="3">
        <f t="shared" si="70"/>
        <v>-13.584658993094152</v>
      </c>
    </row>
    <row r="234" spans="1:22" ht="13.5">
      <c r="A234" s="1">
        <v>39312</v>
      </c>
      <c r="B234" s="2">
        <f t="shared" si="73"/>
        <v>0.16666666666666666</v>
      </c>
      <c r="C234" s="3">
        <f t="shared" si="71"/>
        <v>34.96666666666667</v>
      </c>
      <c r="D234" s="3">
        <f t="shared" si="63"/>
        <v>0.6102834617806839</v>
      </c>
      <c r="E234" s="3">
        <f t="shared" si="72"/>
        <v>138.4</v>
      </c>
      <c r="F234" s="4">
        <f t="shared" si="64"/>
        <v>2.4155356847601523</v>
      </c>
      <c r="G234" s="5">
        <f t="shared" si="65"/>
        <v>230</v>
      </c>
      <c r="H234" s="7">
        <f t="shared" si="74"/>
        <v>4</v>
      </c>
      <c r="I234" s="3">
        <f t="shared" si="75"/>
        <v>3.9420532475181513</v>
      </c>
      <c r="J234" s="3">
        <f t="shared" si="66"/>
        <v>0.23310608097088403</v>
      </c>
      <c r="K234" s="3">
        <f t="shared" si="67"/>
        <v>13.355994618466486</v>
      </c>
      <c r="L234" s="3">
        <f t="shared" si="76"/>
        <v>-0.018595166193891434</v>
      </c>
      <c r="M234" s="3">
        <f t="shared" si="68"/>
        <v>-1.0654245422543258</v>
      </c>
      <c r="N234" s="3">
        <f t="shared" si="77"/>
        <v>-2.053649074019279</v>
      </c>
      <c r="O234" s="3">
        <f t="shared" si="78"/>
        <v>5.207188493077151</v>
      </c>
      <c r="P234" s="2">
        <f t="shared" si="79"/>
        <v>0.21696618721154795</v>
      </c>
      <c r="Q234" s="3">
        <f t="shared" si="80"/>
        <v>18.481534779223423</v>
      </c>
      <c r="R234" s="2">
        <f t="shared" si="81"/>
        <v>0.2700639491343093</v>
      </c>
      <c r="S234" s="3">
        <f t="shared" si="82"/>
        <v>1.0911809088655557</v>
      </c>
      <c r="T234" s="3">
        <f t="shared" si="69"/>
        <v>62.52006076324565</v>
      </c>
      <c r="U234" s="3">
        <f t="shared" si="83"/>
        <v>-0.24011672898382488</v>
      </c>
      <c r="V234" s="3">
        <f t="shared" si="70"/>
        <v>-13.757675161259774</v>
      </c>
    </row>
    <row r="235" spans="1:22" ht="13.5">
      <c r="A235" s="1">
        <v>39313</v>
      </c>
      <c r="B235" s="2">
        <f t="shared" si="73"/>
        <v>0.16666666666666666</v>
      </c>
      <c r="C235" s="3">
        <f t="shared" si="71"/>
        <v>34.96666666666667</v>
      </c>
      <c r="D235" s="3">
        <f t="shared" si="63"/>
        <v>0.6102834617806839</v>
      </c>
      <c r="E235" s="3">
        <f t="shared" si="72"/>
        <v>138.4</v>
      </c>
      <c r="F235" s="4">
        <f t="shared" si="64"/>
        <v>2.4155356847601523</v>
      </c>
      <c r="G235" s="5">
        <f t="shared" si="65"/>
        <v>231</v>
      </c>
      <c r="H235" s="7">
        <f t="shared" si="74"/>
        <v>4</v>
      </c>
      <c r="I235" s="3">
        <f t="shared" si="75"/>
        <v>3.959267453839191</v>
      </c>
      <c r="J235" s="3">
        <f t="shared" si="66"/>
        <v>0.22748717151585862</v>
      </c>
      <c r="K235" s="3">
        <f t="shared" si="67"/>
        <v>13.034054821227377</v>
      </c>
      <c r="L235" s="3">
        <f t="shared" si="76"/>
        <v>-0.017621670932651174</v>
      </c>
      <c r="M235" s="3">
        <f t="shared" si="68"/>
        <v>-1.0096473724092734</v>
      </c>
      <c r="N235" s="3">
        <f t="shared" si="77"/>
        <v>-2.052675578758039</v>
      </c>
      <c r="O235" s="3">
        <f t="shared" si="78"/>
        <v>5.219522116700622</v>
      </c>
      <c r="P235" s="2">
        <f t="shared" si="79"/>
        <v>0.21748008819585926</v>
      </c>
      <c r="Q235" s="3">
        <f t="shared" si="80"/>
        <v>18.461764199620614</v>
      </c>
      <c r="R235" s="2">
        <f t="shared" si="81"/>
        <v>0.2692401749841922</v>
      </c>
      <c r="S235" s="3">
        <f t="shared" si="82"/>
        <v>1.0961560861036124</v>
      </c>
      <c r="T235" s="3">
        <f t="shared" si="69"/>
        <v>62.805117421315856</v>
      </c>
      <c r="U235" s="3">
        <f t="shared" si="83"/>
        <v>-0.24313919944720438</v>
      </c>
      <c r="V235" s="3">
        <f t="shared" si="70"/>
        <v>-13.930849962514369</v>
      </c>
    </row>
    <row r="236" spans="1:22" ht="13.5">
      <c r="A236" s="1">
        <v>39314</v>
      </c>
      <c r="B236" s="2">
        <f t="shared" si="73"/>
        <v>0.16666666666666666</v>
      </c>
      <c r="C236" s="3">
        <f t="shared" si="71"/>
        <v>34.96666666666667</v>
      </c>
      <c r="D236" s="3">
        <f t="shared" si="63"/>
        <v>0.6102834617806839</v>
      </c>
      <c r="E236" s="3">
        <f t="shared" si="72"/>
        <v>138.4</v>
      </c>
      <c r="F236" s="4">
        <f t="shared" si="64"/>
        <v>2.4155356847601523</v>
      </c>
      <c r="G236" s="5">
        <f t="shared" si="65"/>
        <v>232</v>
      </c>
      <c r="H236" s="7">
        <f t="shared" si="74"/>
        <v>4</v>
      </c>
      <c r="I236" s="3">
        <f t="shared" si="75"/>
        <v>3.976481660160231</v>
      </c>
      <c r="J236" s="3">
        <f t="shared" si="66"/>
        <v>0.221808875139517</v>
      </c>
      <c r="K236" s="3">
        <f t="shared" si="67"/>
        <v>12.708712404038573</v>
      </c>
      <c r="L236" s="3">
        <f t="shared" si="76"/>
        <v>-0.016607535684317245</v>
      </c>
      <c r="M236" s="3">
        <f t="shared" si="68"/>
        <v>-0.9515417028242876</v>
      </c>
      <c r="N236" s="3">
        <f t="shared" si="77"/>
        <v>-2.051661443509705</v>
      </c>
      <c r="O236" s="3">
        <f t="shared" si="78"/>
        <v>5.231816608147167</v>
      </c>
      <c r="P236" s="2">
        <f t="shared" si="79"/>
        <v>0.21799235867279862</v>
      </c>
      <c r="Q236" s="3">
        <f t="shared" si="80"/>
        <v>18.44172228556274</v>
      </c>
      <c r="R236" s="2">
        <f t="shared" si="81"/>
        <v>0.26840509523178085</v>
      </c>
      <c r="S236" s="3">
        <f t="shared" si="82"/>
        <v>1.1012131951280413</v>
      </c>
      <c r="T236" s="3">
        <f t="shared" si="69"/>
        <v>63.09486842495315</v>
      </c>
      <c r="U236" s="3">
        <f t="shared" si="83"/>
        <v>-0.2461635325761121</v>
      </c>
      <c r="V236" s="3">
        <f t="shared" si="70"/>
        <v>-14.104131486642377</v>
      </c>
    </row>
    <row r="237" spans="1:22" ht="13.5">
      <c r="A237" s="1">
        <v>39315</v>
      </c>
      <c r="B237" s="2">
        <f t="shared" si="73"/>
        <v>0.16666666666666666</v>
      </c>
      <c r="C237" s="3">
        <f t="shared" si="71"/>
        <v>34.96666666666667</v>
      </c>
      <c r="D237" s="3">
        <f t="shared" si="63"/>
        <v>0.6102834617806839</v>
      </c>
      <c r="E237" s="3">
        <f t="shared" si="72"/>
        <v>138.4</v>
      </c>
      <c r="F237" s="4">
        <f t="shared" si="64"/>
        <v>2.4155356847601523</v>
      </c>
      <c r="G237" s="5">
        <f t="shared" si="65"/>
        <v>233</v>
      </c>
      <c r="H237" s="7">
        <f t="shared" si="74"/>
        <v>4</v>
      </c>
      <c r="I237" s="3">
        <f t="shared" si="75"/>
        <v>3.9936958664812714</v>
      </c>
      <c r="J237" s="3">
        <f t="shared" si="66"/>
        <v>0.21607273090051327</v>
      </c>
      <c r="K237" s="3">
        <f t="shared" si="67"/>
        <v>12.380055548465378</v>
      </c>
      <c r="L237" s="3">
        <f t="shared" si="76"/>
        <v>-0.015553608797543087</v>
      </c>
      <c r="M237" s="3">
        <f t="shared" si="68"/>
        <v>-0.8911561402967662</v>
      </c>
      <c r="N237" s="3">
        <f t="shared" si="77"/>
        <v>-2.050607516622931</v>
      </c>
      <c r="O237" s="3">
        <f t="shared" si="78"/>
        <v>5.24407078755457</v>
      </c>
      <c r="P237" s="2">
        <f t="shared" si="79"/>
        <v>0.21850294948144042</v>
      </c>
      <c r="Q237" s="3">
        <f t="shared" si="80"/>
        <v>18.42141669781833</v>
      </c>
      <c r="R237" s="2">
        <f t="shared" si="81"/>
        <v>0.26755902907576373</v>
      </c>
      <c r="S237" s="3">
        <f t="shared" si="82"/>
        <v>1.1063508436535578</v>
      </c>
      <c r="T237" s="3">
        <f t="shared" si="69"/>
        <v>63.389234002086866</v>
      </c>
      <c r="U237" s="3">
        <f t="shared" si="83"/>
        <v>-0.24918886769113716</v>
      </c>
      <c r="V237" s="3">
        <f t="shared" si="70"/>
        <v>-14.277470420346038</v>
      </c>
    </row>
    <row r="238" spans="1:22" ht="13.5">
      <c r="A238" s="1">
        <v>39316</v>
      </c>
      <c r="B238" s="2">
        <f t="shared" si="73"/>
        <v>0.16666666666666666</v>
      </c>
      <c r="C238" s="3">
        <f t="shared" si="71"/>
        <v>34.96666666666667</v>
      </c>
      <c r="D238" s="3">
        <f t="shared" si="63"/>
        <v>0.6102834617806839</v>
      </c>
      <c r="E238" s="3">
        <f t="shared" si="72"/>
        <v>138.4</v>
      </c>
      <c r="F238" s="4">
        <f t="shared" si="64"/>
        <v>2.4155356847601523</v>
      </c>
      <c r="G238" s="5">
        <f t="shared" si="65"/>
        <v>234</v>
      </c>
      <c r="H238" s="7">
        <f t="shared" si="74"/>
        <v>4</v>
      </c>
      <c r="I238" s="3">
        <f t="shared" si="75"/>
        <v>4.010910072802312</v>
      </c>
      <c r="J238" s="3">
        <f t="shared" si="66"/>
        <v>0.21028027738943736</v>
      </c>
      <c r="K238" s="3">
        <f t="shared" si="67"/>
        <v>12.048172409254992</v>
      </c>
      <c r="L238" s="3">
        <f t="shared" si="76"/>
        <v>-0.014460791714189576</v>
      </c>
      <c r="M238" s="3">
        <f t="shared" si="68"/>
        <v>-0.8285423336408138</v>
      </c>
      <c r="N238" s="3">
        <f t="shared" si="77"/>
        <v>-2.049514699539577</v>
      </c>
      <c r="O238" s="3">
        <f t="shared" si="78"/>
        <v>5.25628379627001</v>
      </c>
      <c r="P238" s="2">
        <f t="shared" si="79"/>
        <v>0.21901182484458373</v>
      </c>
      <c r="Q238" s="3">
        <f t="shared" si="80"/>
        <v>18.400855181548767</v>
      </c>
      <c r="R238" s="2">
        <f t="shared" si="81"/>
        <v>0.26670229923119865</v>
      </c>
      <c r="S238" s="3">
        <f t="shared" si="82"/>
        <v>1.1115675934467337</v>
      </c>
      <c r="T238" s="3">
        <f t="shared" si="69"/>
        <v>63.688131748011585</v>
      </c>
      <c r="U238" s="3">
        <f t="shared" si="83"/>
        <v>-0.2522143902247783</v>
      </c>
      <c r="V238" s="3">
        <f t="shared" si="70"/>
        <v>-14.450820092345403</v>
      </c>
    </row>
    <row r="239" spans="1:22" ht="13.5">
      <c r="A239" s="1">
        <v>39317</v>
      </c>
      <c r="B239" s="2">
        <f t="shared" si="73"/>
        <v>0.16666666666666666</v>
      </c>
      <c r="C239" s="3">
        <f t="shared" si="71"/>
        <v>34.96666666666667</v>
      </c>
      <c r="D239" s="3">
        <f t="shared" si="63"/>
        <v>0.6102834617806839</v>
      </c>
      <c r="E239" s="3">
        <f t="shared" si="72"/>
        <v>138.4</v>
      </c>
      <c r="F239" s="4">
        <f t="shared" si="64"/>
        <v>2.4155356847601523</v>
      </c>
      <c r="G239" s="5">
        <f t="shared" si="65"/>
        <v>235</v>
      </c>
      <c r="H239" s="7">
        <f t="shared" si="74"/>
        <v>4</v>
      </c>
      <c r="I239" s="3">
        <f t="shared" si="75"/>
        <v>4.028124279123351</v>
      </c>
      <c r="J239" s="3">
        <f t="shared" si="66"/>
        <v>0.20443305240311233</v>
      </c>
      <c r="K239" s="3">
        <f t="shared" si="67"/>
        <v>11.713151095675126</v>
      </c>
      <c r="L239" s="3">
        <f t="shared" si="76"/>
        <v>-0.013330038003959804</v>
      </c>
      <c r="M239" s="3">
        <f t="shared" si="68"/>
        <v>-0.7637549183758889</v>
      </c>
      <c r="N239" s="3">
        <f t="shared" si="77"/>
        <v>-2.0483839458293476</v>
      </c>
      <c r="O239" s="3">
        <f t="shared" si="78"/>
        <v>5.2684550921509565</v>
      </c>
      <c r="P239" s="2">
        <f t="shared" si="79"/>
        <v>0.21951896217295652</v>
      </c>
      <c r="Q239" s="3">
        <f t="shared" si="80"/>
        <v>18.380045563632496</v>
      </c>
      <c r="R239" s="2">
        <f t="shared" si="81"/>
        <v>0.26583523181802066</v>
      </c>
      <c r="S239" s="3">
        <f t="shared" si="82"/>
        <v>1.1168619607427384</v>
      </c>
      <c r="T239" s="3">
        <f t="shared" si="69"/>
        <v>63.99147664926474</v>
      </c>
      <c r="U239" s="3">
        <f t="shared" si="83"/>
        <v>-0.2552393324084852</v>
      </c>
      <c r="V239" s="3">
        <f t="shared" si="70"/>
        <v>-14.624136512742894</v>
      </c>
    </row>
    <row r="240" spans="1:22" ht="13.5">
      <c r="A240" s="1">
        <v>39318</v>
      </c>
      <c r="B240" s="2">
        <f t="shared" si="73"/>
        <v>0.16666666666666666</v>
      </c>
      <c r="C240" s="3">
        <f t="shared" si="71"/>
        <v>34.96666666666667</v>
      </c>
      <c r="D240" s="3">
        <f t="shared" si="63"/>
        <v>0.6102834617806839</v>
      </c>
      <c r="E240" s="3">
        <f t="shared" si="72"/>
        <v>138.4</v>
      </c>
      <c r="F240" s="4">
        <f t="shared" si="64"/>
        <v>2.4155356847601523</v>
      </c>
      <c r="G240" s="5">
        <f t="shared" si="65"/>
        <v>236</v>
      </c>
      <c r="H240" s="7">
        <f t="shared" si="74"/>
        <v>4</v>
      </c>
      <c r="I240" s="3">
        <f t="shared" si="75"/>
        <v>4.0453384854443915</v>
      </c>
      <c r="J240" s="3">
        <f t="shared" si="66"/>
        <v>0.19853259266853746</v>
      </c>
      <c r="K240" s="3">
        <f t="shared" si="67"/>
        <v>11.375079655697105</v>
      </c>
      <c r="L240" s="3">
        <f t="shared" si="76"/>
        <v>-0.012162352335463422</v>
      </c>
      <c r="M240" s="3">
        <f t="shared" si="68"/>
        <v>-0.6968514577731341</v>
      </c>
      <c r="N240" s="3">
        <f t="shared" si="77"/>
        <v>-2.0472162601608512</v>
      </c>
      <c r="O240" s="3">
        <f t="shared" si="78"/>
        <v>5.280584444319492</v>
      </c>
      <c r="P240" s="2">
        <f t="shared" si="79"/>
        <v>0.22002435184664548</v>
      </c>
      <c r="Q240" s="3">
        <f t="shared" si="80"/>
        <v>18.358995750050262</v>
      </c>
      <c r="R240" s="2">
        <f t="shared" si="81"/>
        <v>0.26495815625209423</v>
      </c>
      <c r="S240" s="3">
        <f t="shared" si="82"/>
        <v>1.1222324167225393</v>
      </c>
      <c r="T240" s="3">
        <f t="shared" si="69"/>
        <v>64.29918111096812</v>
      </c>
      <c r="U240" s="3">
        <f t="shared" si="83"/>
        <v>-0.25826297385630836</v>
      </c>
      <c r="V240" s="3">
        <f t="shared" si="70"/>
        <v>-14.79737840646399</v>
      </c>
    </row>
    <row r="241" spans="1:22" ht="13.5">
      <c r="A241" s="1">
        <v>39319</v>
      </c>
      <c r="B241" s="2">
        <f t="shared" si="73"/>
        <v>0.16666666666666666</v>
      </c>
      <c r="C241" s="3">
        <f t="shared" si="71"/>
        <v>34.96666666666667</v>
      </c>
      <c r="D241" s="3">
        <f t="shared" si="63"/>
        <v>0.6102834617806839</v>
      </c>
      <c r="E241" s="3">
        <f t="shared" si="72"/>
        <v>138.4</v>
      </c>
      <c r="F241" s="4">
        <f t="shared" si="64"/>
        <v>2.4155356847601523</v>
      </c>
      <c r="G241" s="5">
        <f t="shared" si="65"/>
        <v>237</v>
      </c>
      <c r="H241" s="7">
        <f t="shared" si="74"/>
        <v>4</v>
      </c>
      <c r="I241" s="3">
        <f t="shared" si="75"/>
        <v>4.062552691765431</v>
      </c>
      <c r="J241" s="3">
        <f t="shared" si="66"/>
        <v>0.19258043361643656</v>
      </c>
      <c r="K241" s="3">
        <f t="shared" si="67"/>
        <v>11.034046063021137</v>
      </c>
      <c r="L241" s="3">
        <f t="shared" si="76"/>
        <v>-0.010958789384900858</v>
      </c>
      <c r="M241" s="3">
        <f t="shared" si="68"/>
        <v>-0.6278923803275865</v>
      </c>
      <c r="N241" s="3">
        <f t="shared" si="77"/>
        <v>-2.0460126972102888</v>
      </c>
      <c r="O241" s="3">
        <f t="shared" si="78"/>
        <v>5.292671927389504</v>
      </c>
      <c r="P241" s="2">
        <f t="shared" si="79"/>
        <v>0.22052799697456268</v>
      </c>
      <c r="Q241" s="3">
        <f t="shared" si="80"/>
        <v>18.33771372332084</v>
      </c>
      <c r="R241" s="2">
        <f t="shared" si="81"/>
        <v>0.2640714051383683</v>
      </c>
      <c r="S241" s="3">
        <f t="shared" si="82"/>
        <v>1.1276773880504907</v>
      </c>
      <c r="T241" s="3">
        <f t="shared" si="69"/>
        <v>64.61115498762949</v>
      </c>
      <c r="U241" s="3">
        <f t="shared" si="83"/>
        <v>-0.26128464204213986</v>
      </c>
      <c r="V241" s="3">
        <f t="shared" si="70"/>
        <v>-14.970507240601085</v>
      </c>
    </row>
    <row r="242" spans="1:22" ht="13.5">
      <c r="A242" s="1">
        <v>39320</v>
      </c>
      <c r="B242" s="2">
        <f t="shared" si="73"/>
        <v>0.16666666666666666</v>
      </c>
      <c r="C242" s="3">
        <f t="shared" si="71"/>
        <v>34.96666666666667</v>
      </c>
      <c r="D242" s="3">
        <f t="shared" si="63"/>
        <v>0.6102834617806839</v>
      </c>
      <c r="E242" s="3">
        <f t="shared" si="72"/>
        <v>138.4</v>
      </c>
      <c r="F242" s="4">
        <f t="shared" si="64"/>
        <v>2.4155356847601523</v>
      </c>
      <c r="G242" s="5">
        <f t="shared" si="65"/>
        <v>238</v>
      </c>
      <c r="H242" s="7">
        <f t="shared" si="74"/>
        <v>4</v>
      </c>
      <c r="I242" s="3">
        <f t="shared" si="75"/>
        <v>4.079766898086471</v>
      </c>
      <c r="J242" s="3">
        <f t="shared" si="66"/>
        <v>0.1865781092042075</v>
      </c>
      <c r="K242" s="3">
        <f t="shared" si="67"/>
        <v>10.690138206932069</v>
      </c>
      <c r="L242" s="3">
        <f t="shared" si="76"/>
        <v>-0.009720452683630022</v>
      </c>
      <c r="M242" s="3">
        <f t="shared" si="68"/>
        <v>-0.5569409137286151</v>
      </c>
      <c r="N242" s="3">
        <f t="shared" si="77"/>
        <v>-2.0447743605090176</v>
      </c>
      <c r="O242" s="3">
        <f t="shared" si="78"/>
        <v>5.304717915186328</v>
      </c>
      <c r="P242" s="2">
        <f t="shared" si="79"/>
        <v>0.22102991313276366</v>
      </c>
      <c r="Q242" s="3">
        <f t="shared" si="80"/>
        <v>18.316207539977487</v>
      </c>
      <c r="R242" s="2">
        <f t="shared" si="81"/>
        <v>0.26317531416572865</v>
      </c>
      <c r="S242" s="3">
        <f t="shared" si="82"/>
        <v>1.1331952574719777</v>
      </c>
      <c r="T242" s="3">
        <f t="shared" si="69"/>
        <v>64.92730561738499</v>
      </c>
      <c r="U242" s="3">
        <f t="shared" si="83"/>
        <v>-0.26430371266780694</v>
      </c>
      <c r="V242" s="3">
        <f t="shared" si="70"/>
        <v>-15.143487245503731</v>
      </c>
    </row>
    <row r="243" spans="1:22" ht="13.5">
      <c r="A243" s="1">
        <v>39321</v>
      </c>
      <c r="B243" s="2">
        <f t="shared" si="73"/>
        <v>0.16666666666666666</v>
      </c>
      <c r="C243" s="3">
        <f t="shared" si="71"/>
        <v>34.96666666666667</v>
      </c>
      <c r="D243" s="3">
        <f t="shared" si="63"/>
        <v>0.6102834617806839</v>
      </c>
      <c r="E243" s="3">
        <f t="shared" si="72"/>
        <v>138.4</v>
      </c>
      <c r="F243" s="4">
        <f t="shared" si="64"/>
        <v>2.4155356847601523</v>
      </c>
      <c r="G243" s="5">
        <f t="shared" si="65"/>
        <v>239</v>
      </c>
      <c r="H243" s="7">
        <f t="shared" si="74"/>
        <v>4</v>
      </c>
      <c r="I243" s="3">
        <f t="shared" si="75"/>
        <v>4.096981104407511</v>
      </c>
      <c r="J243" s="3">
        <f t="shared" si="66"/>
        <v>0.18052715178793877</v>
      </c>
      <c r="K243" s="3">
        <f t="shared" si="67"/>
        <v>10.343443884966485</v>
      </c>
      <c r="L243" s="3">
        <f t="shared" si="76"/>
        <v>-0.008448493405954015</v>
      </c>
      <c r="M243" s="3">
        <f t="shared" si="68"/>
        <v>-0.4840630154052712</v>
      </c>
      <c r="N243" s="3">
        <f t="shared" si="77"/>
        <v>-2.0435024012313416</v>
      </c>
      <c r="O243" s="3">
        <f t="shared" si="78"/>
        <v>5.316723073978325</v>
      </c>
      <c r="P243" s="2">
        <f t="shared" si="79"/>
        <v>0.22153012808243022</v>
      </c>
      <c r="Q243" s="3">
        <f t="shared" si="80"/>
        <v>18.29448532807571</v>
      </c>
      <c r="R243" s="2">
        <f t="shared" si="81"/>
        <v>0.26227022200315453</v>
      </c>
      <c r="S243" s="3">
        <f t="shared" si="82"/>
        <v>1.138784364470479</v>
      </c>
      <c r="T243" s="3">
        <f t="shared" si="69"/>
        <v>65.24753785964614</v>
      </c>
      <c r="U243" s="3">
        <f t="shared" si="83"/>
        <v>-0.2673196099195834</v>
      </c>
      <c r="V243" s="3">
        <f t="shared" si="70"/>
        <v>-15.316285429475625</v>
      </c>
    </row>
    <row r="244" spans="1:22" ht="13.5">
      <c r="A244" s="1">
        <v>39322</v>
      </c>
      <c r="B244" s="2">
        <f t="shared" si="73"/>
        <v>0.16666666666666666</v>
      </c>
      <c r="C244" s="3">
        <f t="shared" si="71"/>
        <v>34.96666666666667</v>
      </c>
      <c r="D244" s="3">
        <f t="shared" si="63"/>
        <v>0.6102834617806839</v>
      </c>
      <c r="E244" s="3">
        <f t="shared" si="72"/>
        <v>138.4</v>
      </c>
      <c r="F244" s="4">
        <f t="shared" si="64"/>
        <v>2.4155356847601523</v>
      </c>
      <c r="G244" s="5">
        <f t="shared" si="65"/>
        <v>240</v>
      </c>
      <c r="H244" s="7">
        <f t="shared" si="74"/>
        <v>4</v>
      </c>
      <c r="I244" s="3">
        <f t="shared" si="75"/>
        <v>4.114195310728551</v>
      </c>
      <c r="J244" s="3">
        <f t="shared" si="66"/>
        <v>0.17442909204298784</v>
      </c>
      <c r="K244" s="3">
        <f t="shared" si="67"/>
        <v>9.994050798362174</v>
      </c>
      <c r="L244" s="3">
        <f t="shared" si="76"/>
        <v>-0.007144109098536557</v>
      </c>
      <c r="M244" s="3">
        <f t="shared" si="68"/>
        <v>-0.40932729972715587</v>
      </c>
      <c r="N244" s="3">
        <f t="shared" si="77"/>
        <v>-2.0421980169239244</v>
      </c>
      <c r="O244" s="3">
        <f t="shared" si="78"/>
        <v>5.328688355239915</v>
      </c>
      <c r="P244" s="2">
        <f t="shared" si="79"/>
        <v>0.2220286814683298</v>
      </c>
      <c r="Q244" s="3">
        <f t="shared" si="80"/>
        <v>18.2725552847237</v>
      </c>
      <c r="R244" s="2">
        <f t="shared" si="81"/>
        <v>0.2613564701968209</v>
      </c>
      <c r="S244" s="3">
        <f t="shared" si="82"/>
        <v>1.144443005983165</v>
      </c>
      <c r="T244" s="3">
        <f t="shared" si="69"/>
        <v>65.57175413610057</v>
      </c>
      <c r="U244" s="3">
        <f t="shared" si="83"/>
        <v>-0.2703318066109963</v>
      </c>
      <c r="V244" s="3">
        <f t="shared" si="70"/>
        <v>-15.488871586956856</v>
      </c>
    </row>
    <row r="245" spans="1:22" ht="13.5">
      <c r="A245" s="1">
        <v>39323</v>
      </c>
      <c r="B245" s="2">
        <f t="shared" si="73"/>
        <v>0.16666666666666666</v>
      </c>
      <c r="C245" s="3">
        <f t="shared" si="71"/>
        <v>34.96666666666667</v>
      </c>
      <c r="D245" s="3">
        <f t="shared" si="63"/>
        <v>0.6102834617806839</v>
      </c>
      <c r="E245" s="3">
        <f t="shared" si="72"/>
        <v>138.4</v>
      </c>
      <c r="F245" s="4">
        <f t="shared" si="64"/>
        <v>2.4155356847601523</v>
      </c>
      <c r="G245" s="5">
        <f t="shared" si="65"/>
        <v>241</v>
      </c>
      <c r="H245" s="7">
        <f t="shared" si="74"/>
        <v>4</v>
      </c>
      <c r="I245" s="3">
        <f t="shared" si="75"/>
        <v>4.13140951704959</v>
      </c>
      <c r="J245" s="3">
        <f t="shared" si="66"/>
        <v>0.16828545893249144</v>
      </c>
      <c r="K245" s="3">
        <f t="shared" si="67"/>
        <v>9.6420465502539</v>
      </c>
      <c r="L245" s="3">
        <f t="shared" si="76"/>
        <v>-0.005808542352924925</v>
      </c>
      <c r="M245" s="3">
        <f t="shared" si="68"/>
        <v>-0.33280496194558695</v>
      </c>
      <c r="N245" s="3">
        <f t="shared" si="77"/>
        <v>-2.0408624501783126</v>
      </c>
      <c r="O245" s="3">
        <f t="shared" si="78"/>
        <v>5.340614987965363</v>
      </c>
      <c r="P245" s="2">
        <f t="shared" si="79"/>
        <v>0.2225256244985568</v>
      </c>
      <c r="Q245" s="3">
        <f t="shared" si="80"/>
        <v>18.25042567362738</v>
      </c>
      <c r="R245" s="2">
        <f t="shared" si="81"/>
        <v>0.26043440306780746</v>
      </c>
      <c r="S245" s="3">
        <f t="shared" si="82"/>
        <v>1.150169437173844</v>
      </c>
      <c r="T245" s="3">
        <f t="shared" si="69"/>
        <v>65.89985447499856</v>
      </c>
      <c r="U245" s="3">
        <f t="shared" si="83"/>
        <v>-0.2733398242101392</v>
      </c>
      <c r="V245" s="3">
        <f t="shared" si="70"/>
        <v>-15.661218300088816</v>
      </c>
    </row>
    <row r="246" spans="1:22" ht="13.5">
      <c r="A246" s="1">
        <v>39324</v>
      </c>
      <c r="B246" s="2">
        <f t="shared" si="73"/>
        <v>0.16666666666666666</v>
      </c>
      <c r="C246" s="3">
        <f t="shared" si="71"/>
        <v>34.96666666666667</v>
      </c>
      <c r="D246" s="3">
        <f t="shared" si="63"/>
        <v>0.6102834617806839</v>
      </c>
      <c r="E246" s="3">
        <f t="shared" si="72"/>
        <v>138.4</v>
      </c>
      <c r="F246" s="4">
        <f t="shared" si="64"/>
        <v>2.4155356847601523</v>
      </c>
      <c r="G246" s="5">
        <f t="shared" si="65"/>
        <v>242</v>
      </c>
      <c r="H246" s="7">
        <f t="shared" si="74"/>
        <v>4</v>
      </c>
      <c r="I246" s="3">
        <f t="shared" si="75"/>
        <v>4.148623723370631</v>
      </c>
      <c r="J246" s="3">
        <f t="shared" si="66"/>
        <v>0.16209777972301032</v>
      </c>
      <c r="K246" s="3">
        <f t="shared" si="67"/>
        <v>9.287518646569787</v>
      </c>
      <c r="L246" s="3">
        <f t="shared" si="76"/>
        <v>-0.004443079422724788</v>
      </c>
      <c r="M246" s="3">
        <f t="shared" si="68"/>
        <v>-0.2545696989635525</v>
      </c>
      <c r="N246" s="3">
        <f t="shared" si="77"/>
        <v>-2.0394969872481123</v>
      </c>
      <c r="O246" s="3">
        <f t="shared" si="78"/>
        <v>5.3525044705525815</v>
      </c>
      <c r="P246" s="2">
        <f t="shared" si="79"/>
        <v>0.22302101960635756</v>
      </c>
      <c r="Q246" s="3">
        <f t="shared" si="80"/>
        <v>18.228104822642557</v>
      </c>
      <c r="R246" s="2">
        <f t="shared" si="81"/>
        <v>0.25950436761010653</v>
      </c>
      <c r="S246" s="3">
        <f t="shared" si="82"/>
        <v>1.1559618722618368</v>
      </c>
      <c r="T246" s="3">
        <f t="shared" si="69"/>
        <v>66.23173655864403</v>
      </c>
      <c r="U246" s="3">
        <f t="shared" si="83"/>
        <v>-0.2763432327500498</v>
      </c>
      <c r="V246" s="3">
        <f t="shared" si="70"/>
        <v>-15.833300933579244</v>
      </c>
    </row>
    <row r="247" spans="1:22" ht="13.5">
      <c r="A247" s="1">
        <v>39325</v>
      </c>
      <c r="B247" s="2">
        <f t="shared" si="73"/>
        <v>0.16666666666666666</v>
      </c>
      <c r="C247" s="3">
        <f t="shared" si="71"/>
        <v>34.96666666666667</v>
      </c>
      <c r="D247" s="3">
        <f t="shared" si="63"/>
        <v>0.6102834617806839</v>
      </c>
      <c r="E247" s="3">
        <f t="shared" si="72"/>
        <v>138.4</v>
      </c>
      <c r="F247" s="4">
        <f t="shared" si="64"/>
        <v>2.4155356847601523</v>
      </c>
      <c r="G247" s="5">
        <f t="shared" si="65"/>
        <v>243</v>
      </c>
      <c r="H247" s="7">
        <f t="shared" si="74"/>
        <v>4</v>
      </c>
      <c r="I247" s="3">
        <f t="shared" si="75"/>
        <v>4.165837929691671</v>
      </c>
      <c r="J247" s="3">
        <f t="shared" si="66"/>
        <v>0.15586758004638596</v>
      </c>
      <c r="K247" s="3">
        <f t="shared" si="67"/>
        <v>8.93055449957544</v>
      </c>
      <c r="L247" s="3">
        <f t="shared" si="76"/>
        <v>-0.0030490487870409727</v>
      </c>
      <c r="M247" s="3">
        <f t="shared" si="68"/>
        <v>-0.17469762702693067</v>
      </c>
      <c r="N247" s="3">
        <f t="shared" si="77"/>
        <v>-2.0381029566124287</v>
      </c>
      <c r="O247" s="3">
        <f t="shared" si="78"/>
        <v>5.364358562275955</v>
      </c>
      <c r="P247" s="2">
        <f t="shared" si="79"/>
        <v>0.22351494009483144</v>
      </c>
      <c r="Q247" s="3">
        <f t="shared" si="80"/>
        <v>18.205601121327636</v>
      </c>
      <c r="R247" s="2">
        <f t="shared" si="81"/>
        <v>0.2585667133886515</v>
      </c>
      <c r="S247" s="3">
        <f t="shared" si="82"/>
        <v>1.1618184854050773</v>
      </c>
      <c r="T247" s="3">
        <f t="shared" si="69"/>
        <v>66.56729577399256</v>
      </c>
      <c r="U247" s="3">
        <f t="shared" si="83"/>
        <v>-0.2793416506210546</v>
      </c>
      <c r="V247" s="3">
        <f t="shared" si="70"/>
        <v>-16.005097622804417</v>
      </c>
    </row>
    <row r="248" spans="1:22" ht="13.5">
      <c r="A248" s="1">
        <v>39326</v>
      </c>
      <c r="B248" s="2">
        <f t="shared" si="73"/>
        <v>0.16666666666666666</v>
      </c>
      <c r="C248" s="3">
        <f t="shared" si="71"/>
        <v>34.96666666666667</v>
      </c>
      <c r="D248" s="3">
        <f t="shared" si="63"/>
        <v>0.6102834617806839</v>
      </c>
      <c r="E248" s="3">
        <f t="shared" si="72"/>
        <v>138.4</v>
      </c>
      <c r="F248" s="4">
        <f t="shared" si="64"/>
        <v>2.4155356847601523</v>
      </c>
      <c r="G248" s="5">
        <f t="shared" si="65"/>
        <v>244</v>
      </c>
      <c r="H248" s="7">
        <f t="shared" si="74"/>
        <v>4</v>
      </c>
      <c r="I248" s="3">
        <f t="shared" si="75"/>
        <v>4.183052136012711</v>
      </c>
      <c r="J248" s="3">
        <f t="shared" si="66"/>
        <v>0.14959638400672925</v>
      </c>
      <c r="K248" s="3">
        <f t="shared" si="67"/>
        <v>8.571241434003955</v>
      </c>
      <c r="L248" s="3">
        <f t="shared" si="76"/>
        <v>-0.0016278196618591534</v>
      </c>
      <c r="M248" s="3">
        <f t="shared" si="68"/>
        <v>-0.09326719643294228</v>
      </c>
      <c r="N248" s="3">
        <f t="shared" si="77"/>
        <v>-2.036681727487247</v>
      </c>
      <c r="O248" s="3">
        <f t="shared" si="78"/>
        <v>5.376179274366999</v>
      </c>
      <c r="P248" s="2">
        <f t="shared" si="79"/>
        <v>0.22400746976529162</v>
      </c>
      <c r="Q248" s="3">
        <f t="shared" si="80"/>
        <v>18.182923018490726</v>
      </c>
      <c r="R248" s="2">
        <f t="shared" si="81"/>
        <v>0.2576217924371136</v>
      </c>
      <c r="S248" s="3">
        <f t="shared" si="82"/>
        <v>1.167737411635518</v>
      </c>
      <c r="T248" s="3">
        <f t="shared" si="69"/>
        <v>66.90642526624609</v>
      </c>
      <c r="U248" s="3">
        <f t="shared" si="83"/>
        <v>-0.2823347442443673</v>
      </c>
      <c r="V248" s="3">
        <f t="shared" si="70"/>
        <v>-16.176589255107753</v>
      </c>
    </row>
    <row r="249" spans="1:22" ht="13.5">
      <c r="A249" s="1">
        <v>39327</v>
      </c>
      <c r="B249" s="2">
        <f t="shared" si="73"/>
        <v>0.16666666666666666</v>
      </c>
      <c r="C249" s="3">
        <f t="shared" si="71"/>
        <v>34.96666666666667</v>
      </c>
      <c r="D249" s="3">
        <f t="shared" si="63"/>
        <v>0.6102834617806839</v>
      </c>
      <c r="E249" s="3">
        <f t="shared" si="72"/>
        <v>138.4</v>
      </c>
      <c r="F249" s="4">
        <f t="shared" si="64"/>
        <v>2.4155356847601523</v>
      </c>
      <c r="G249" s="5">
        <f t="shared" si="65"/>
        <v>245</v>
      </c>
      <c r="H249" s="7">
        <f t="shared" si="74"/>
        <v>4</v>
      </c>
      <c r="I249" s="3">
        <f t="shared" si="75"/>
        <v>4.200266342333751</v>
      </c>
      <c r="J249" s="3">
        <f t="shared" si="66"/>
        <v>0.14328571433133394</v>
      </c>
      <c r="K249" s="3">
        <f t="shared" si="67"/>
        <v>8.209666695702609</v>
      </c>
      <c r="L249" s="3">
        <f t="shared" si="76"/>
        <v>-0.0001808004611084102</v>
      </c>
      <c r="M249" s="3">
        <f t="shared" si="68"/>
        <v>-0.010359103355531087</v>
      </c>
      <c r="N249" s="3">
        <f t="shared" si="77"/>
        <v>-2.035234708286496</v>
      </c>
      <c r="O249" s="3">
        <f t="shared" si="78"/>
        <v>5.3879688607214415</v>
      </c>
      <c r="P249" s="2">
        <f t="shared" si="79"/>
        <v>0.22449870253006007</v>
      </c>
      <c r="Q249" s="3">
        <f t="shared" si="80"/>
        <v>18.160079019725963</v>
      </c>
      <c r="R249" s="2">
        <f t="shared" si="81"/>
        <v>0.25666995915524843</v>
      </c>
      <c r="S249" s="3">
        <f t="shared" si="82"/>
        <v>1.1737167478446633</v>
      </c>
      <c r="T249" s="3">
        <f t="shared" si="69"/>
        <v>67.24901599531988</v>
      </c>
      <c r="U249" s="3">
        <f t="shared" si="83"/>
        <v>-0.28532222762659276</v>
      </c>
      <c r="V249" s="3">
        <f t="shared" si="70"/>
        <v>-16.347759444274747</v>
      </c>
    </row>
    <row r="250" spans="1:22" ht="13.5">
      <c r="A250" s="1">
        <v>39328</v>
      </c>
      <c r="B250" s="2">
        <f t="shared" si="73"/>
        <v>0.16666666666666666</v>
      </c>
      <c r="C250" s="3">
        <f t="shared" si="71"/>
        <v>34.96666666666667</v>
      </c>
      <c r="D250" s="3">
        <f t="shared" si="63"/>
        <v>0.6102834617806839</v>
      </c>
      <c r="E250" s="3">
        <f t="shared" si="72"/>
        <v>138.4</v>
      </c>
      <c r="F250" s="4">
        <f t="shared" si="64"/>
        <v>2.4155356847601523</v>
      </c>
      <c r="G250" s="5">
        <f t="shared" si="65"/>
        <v>246</v>
      </c>
      <c r="H250" s="7">
        <f t="shared" si="74"/>
        <v>4</v>
      </c>
      <c r="I250" s="3">
        <f t="shared" si="75"/>
        <v>4.217480548654791</v>
      </c>
      <c r="J250" s="3">
        <f t="shared" si="66"/>
        <v>0.1369370925641631</v>
      </c>
      <c r="K250" s="3">
        <f t="shared" si="67"/>
        <v>7.845917462718833</v>
      </c>
      <c r="L250" s="3">
        <f t="shared" si="76"/>
        <v>0.0012905627907971312</v>
      </c>
      <c r="M250" s="3">
        <f t="shared" si="68"/>
        <v>0.07394380110930063</v>
      </c>
      <c r="N250" s="3">
        <f t="shared" si="77"/>
        <v>-2.0337633450345907</v>
      </c>
      <c r="O250" s="3">
        <f t="shared" si="78"/>
        <v>5.39972980825104</v>
      </c>
      <c r="P250" s="2">
        <f t="shared" si="79"/>
        <v>0.22498874201046</v>
      </c>
      <c r="Q250" s="3">
        <f t="shared" si="80"/>
        <v>18.13707768493439</v>
      </c>
      <c r="R250" s="2">
        <f t="shared" si="81"/>
        <v>0.2557115702055996</v>
      </c>
      <c r="S250" s="3">
        <f t="shared" si="82"/>
        <v>1.1797545538168512</v>
      </c>
      <c r="T250" s="3">
        <f t="shared" si="69"/>
        <v>67.59495679504512</v>
      </c>
      <c r="U250" s="3">
        <f t="shared" si="83"/>
        <v>-0.28830386179518136</v>
      </c>
      <c r="V250" s="3">
        <f t="shared" si="70"/>
        <v>-16.51859449818687</v>
      </c>
    </row>
    <row r="251" spans="1:22" ht="13.5">
      <c r="A251" s="1">
        <v>39329</v>
      </c>
      <c r="B251" s="2">
        <f t="shared" si="73"/>
        <v>0.16666666666666666</v>
      </c>
      <c r="C251" s="3">
        <f t="shared" si="71"/>
        <v>34.96666666666667</v>
      </c>
      <c r="D251" s="3">
        <f t="shared" si="63"/>
        <v>0.6102834617806839</v>
      </c>
      <c r="E251" s="3">
        <f t="shared" si="72"/>
        <v>138.4</v>
      </c>
      <c r="F251" s="4">
        <f t="shared" si="64"/>
        <v>2.4155356847601523</v>
      </c>
      <c r="G251" s="5">
        <f t="shared" si="65"/>
        <v>247</v>
      </c>
      <c r="H251" s="7">
        <f t="shared" si="74"/>
        <v>4</v>
      </c>
      <c r="I251" s="3">
        <f t="shared" si="75"/>
        <v>4.2346947549758305</v>
      </c>
      <c r="J251" s="3">
        <f t="shared" si="66"/>
        <v>0.1305520393004348</v>
      </c>
      <c r="K251" s="3">
        <f t="shared" si="67"/>
        <v>7.48008085874097</v>
      </c>
      <c r="L251" s="3">
        <f t="shared" si="76"/>
        <v>0.0027847880930789506</v>
      </c>
      <c r="M251" s="3">
        <f t="shared" si="68"/>
        <v>0.15955660457170853</v>
      </c>
      <c r="N251" s="3">
        <f t="shared" si="77"/>
        <v>-2.032269119732309</v>
      </c>
      <c r="O251" s="3">
        <f t="shared" si="78"/>
        <v>5.411464826898202</v>
      </c>
      <c r="P251" s="2">
        <f t="shared" si="79"/>
        <v>0.2254777011207584</v>
      </c>
      <c r="Q251" s="3">
        <f t="shared" si="80"/>
        <v>18.113927625825568</v>
      </c>
      <c r="R251" s="2">
        <f t="shared" si="81"/>
        <v>0.25474698440939864</v>
      </c>
      <c r="S251" s="3">
        <f t="shared" si="82"/>
        <v>1.1858488533076939</v>
      </c>
      <c r="T251" s="3">
        <f t="shared" si="69"/>
        <v>67.94413443495912</v>
      </c>
      <c r="U251" s="3">
        <f t="shared" si="83"/>
        <v>-0.2912794541152617</v>
      </c>
      <c r="V251" s="3">
        <f t="shared" si="70"/>
        <v>-16.689083379679012</v>
      </c>
    </row>
    <row r="252" spans="1:22" ht="13.5">
      <c r="A252" s="1">
        <v>39330</v>
      </c>
      <c r="B252" s="2">
        <f t="shared" si="73"/>
        <v>0.16666666666666666</v>
      </c>
      <c r="C252" s="3">
        <f t="shared" si="71"/>
        <v>34.96666666666667</v>
      </c>
      <c r="D252" s="3">
        <f t="shared" si="63"/>
        <v>0.6102834617806839</v>
      </c>
      <c r="E252" s="3">
        <f t="shared" si="72"/>
        <v>138.4</v>
      </c>
      <c r="F252" s="4">
        <f t="shared" si="64"/>
        <v>2.4155356847601523</v>
      </c>
      <c r="G252" s="5">
        <f t="shared" si="65"/>
        <v>248</v>
      </c>
      <c r="H252" s="7">
        <f t="shared" si="74"/>
        <v>4</v>
      </c>
      <c r="I252" s="3">
        <f t="shared" si="75"/>
        <v>4.251908961296871</v>
      </c>
      <c r="J252" s="3">
        <f t="shared" si="66"/>
        <v>0.12413207446068944</v>
      </c>
      <c r="K252" s="3">
        <f t="shared" si="67"/>
        <v>7.112243968801179</v>
      </c>
      <c r="L252" s="3">
        <f t="shared" si="76"/>
        <v>0.004300359147466112</v>
      </c>
      <c r="M252" s="3">
        <f t="shared" si="68"/>
        <v>0.24639242954028504</v>
      </c>
      <c r="N252" s="3">
        <f t="shared" si="77"/>
        <v>-2.0307535486779216</v>
      </c>
      <c r="O252" s="3">
        <f t="shared" si="78"/>
        <v>5.42317683933117</v>
      </c>
      <c r="P252" s="2">
        <f t="shared" si="79"/>
        <v>0.22596570163879873</v>
      </c>
      <c r="Q252" s="3">
        <f t="shared" si="80"/>
        <v>18.090637503396792</v>
      </c>
      <c r="R252" s="2">
        <f t="shared" si="81"/>
        <v>0.253776562641533</v>
      </c>
      <c r="S252" s="3">
        <f t="shared" si="82"/>
        <v>1.1919976351649018</v>
      </c>
      <c r="T252" s="3">
        <f t="shared" si="69"/>
        <v>68.29643368452375</v>
      </c>
      <c r="U252" s="3">
        <f t="shared" si="83"/>
        <v>-0.29424885748869317</v>
      </c>
      <c r="V252" s="3">
        <f t="shared" si="70"/>
        <v>-16.859217660648547</v>
      </c>
    </row>
    <row r="253" spans="1:22" ht="13.5">
      <c r="A253" s="1">
        <v>39331</v>
      </c>
      <c r="B253" s="2">
        <f t="shared" si="73"/>
        <v>0.16666666666666666</v>
      </c>
      <c r="C253" s="3">
        <f t="shared" si="71"/>
        <v>34.96666666666667</v>
      </c>
      <c r="D253" s="3">
        <f t="shared" si="63"/>
        <v>0.6102834617806839</v>
      </c>
      <c r="E253" s="3">
        <f t="shared" si="72"/>
        <v>138.4</v>
      </c>
      <c r="F253" s="4">
        <f t="shared" si="64"/>
        <v>2.4155356847601523</v>
      </c>
      <c r="G253" s="5">
        <f t="shared" si="65"/>
        <v>249</v>
      </c>
      <c r="H253" s="7">
        <f t="shared" si="74"/>
        <v>4</v>
      </c>
      <c r="I253" s="3">
        <f t="shared" si="75"/>
        <v>4.26912316761791</v>
      </c>
      <c r="J253" s="3">
        <f t="shared" si="66"/>
        <v>0.11767871760261651</v>
      </c>
      <c r="K253" s="3">
        <f t="shared" si="67"/>
        <v>6.742493857141796</v>
      </c>
      <c r="L253" s="3">
        <f t="shared" si="76"/>
        <v>0.005835727079849182</v>
      </c>
      <c r="M253" s="3">
        <f t="shared" si="68"/>
        <v>0.3343625320655625</v>
      </c>
      <c r="N253" s="3">
        <f t="shared" si="77"/>
        <v>-2.0292181807455387</v>
      </c>
      <c r="O253" s="3">
        <f t="shared" si="78"/>
        <v>5.434868970337231</v>
      </c>
      <c r="P253" s="2">
        <f t="shared" si="79"/>
        <v>0.2264528737640513</v>
      </c>
      <c r="Q253" s="3">
        <f t="shared" si="80"/>
        <v>18.06721602538736</v>
      </c>
      <c r="R253" s="2">
        <f t="shared" si="81"/>
        <v>0.25280066772447335</v>
      </c>
      <c r="S253" s="3">
        <f t="shared" si="82"/>
        <v>1.1981988544885427</v>
      </c>
      <c r="T253" s="3">
        <f t="shared" si="69"/>
        <v>68.65173737960335</v>
      </c>
      <c r="U253" s="3">
        <f t="shared" si="83"/>
        <v>-0.2972119694365629</v>
      </c>
      <c r="V253" s="3">
        <f t="shared" si="70"/>
        <v>-17.02899146948627</v>
      </c>
    </row>
    <row r="254" spans="1:22" ht="13.5">
      <c r="A254" s="1">
        <v>39332</v>
      </c>
      <c r="B254" s="2">
        <f t="shared" si="73"/>
        <v>0.16666666666666666</v>
      </c>
      <c r="C254" s="3">
        <f t="shared" si="71"/>
        <v>34.96666666666667</v>
      </c>
      <c r="D254" s="3">
        <f t="shared" si="63"/>
        <v>0.6102834617806839</v>
      </c>
      <c r="E254" s="3">
        <f t="shared" si="72"/>
        <v>138.4</v>
      </c>
      <c r="F254" s="4">
        <f t="shared" si="64"/>
        <v>2.4155356847601523</v>
      </c>
      <c r="G254" s="5">
        <f t="shared" si="65"/>
        <v>250</v>
      </c>
      <c r="H254" s="7">
        <f t="shared" si="74"/>
        <v>4</v>
      </c>
      <c r="I254" s="3">
        <f t="shared" si="75"/>
        <v>4.2863373739389505</v>
      </c>
      <c r="J254" s="3">
        <f t="shared" si="66"/>
        <v>0.11119348826877823</v>
      </c>
      <c r="K254" s="3">
        <f t="shared" si="67"/>
        <v>6.370917587138424</v>
      </c>
      <c r="L254" s="3">
        <f t="shared" si="76"/>
        <v>0.007389312202700667</v>
      </c>
      <c r="M254" s="3">
        <f t="shared" si="68"/>
        <v>0.42337640271926613</v>
      </c>
      <c r="N254" s="3">
        <f t="shared" si="77"/>
        <v>-2.0276645956226873</v>
      </c>
      <c r="O254" s="3">
        <f t="shared" si="78"/>
        <v>5.446544535931178</v>
      </c>
      <c r="P254" s="2">
        <f t="shared" si="79"/>
        <v>0.22693935566379908</v>
      </c>
      <c r="Q254" s="3">
        <f t="shared" si="80"/>
        <v>18.04367194370625</v>
      </c>
      <c r="R254" s="2">
        <f t="shared" si="81"/>
        <v>0.25181966432109376</v>
      </c>
      <c r="S254" s="3">
        <f t="shared" si="82"/>
        <v>1.204450433827647</v>
      </c>
      <c r="T254" s="3">
        <f t="shared" si="69"/>
        <v>69.00992649102521</v>
      </c>
      <c r="U254" s="3">
        <f t="shared" si="83"/>
        <v>-0.3001687310667667</v>
      </c>
      <c r="V254" s="3">
        <f t="shared" si="70"/>
        <v>-17.19840143192317</v>
      </c>
    </row>
    <row r="255" spans="1:22" ht="13.5">
      <c r="A255" s="1">
        <v>39333</v>
      </c>
      <c r="B255" s="2">
        <f t="shared" si="73"/>
        <v>0.16666666666666666</v>
      </c>
      <c r="C255" s="3">
        <f t="shared" si="71"/>
        <v>34.96666666666667</v>
      </c>
      <c r="D255" s="3">
        <f t="shared" si="63"/>
        <v>0.6102834617806839</v>
      </c>
      <c r="E255" s="3">
        <f t="shared" si="72"/>
        <v>138.4</v>
      </c>
      <c r="F255" s="4">
        <f t="shared" si="64"/>
        <v>2.4155356847601523</v>
      </c>
      <c r="G255" s="5">
        <f t="shared" si="65"/>
        <v>251</v>
      </c>
      <c r="H255" s="7">
        <f t="shared" si="74"/>
        <v>4</v>
      </c>
      <c r="I255" s="3">
        <f t="shared" si="75"/>
        <v>4.30355158025999</v>
      </c>
      <c r="J255" s="3">
        <f t="shared" si="66"/>
        <v>0.10467790636827369</v>
      </c>
      <c r="K255" s="3">
        <f t="shared" si="67"/>
        <v>5.997602243167686</v>
      </c>
      <c r="L255" s="3">
        <f t="shared" si="76"/>
        <v>0.008959505816192037</v>
      </c>
      <c r="M255" s="3">
        <f t="shared" si="68"/>
        <v>0.5133418697907177</v>
      </c>
      <c r="N255" s="3">
        <f t="shared" si="77"/>
        <v>-2.0260944020091958</v>
      </c>
      <c r="O255" s="3">
        <f t="shared" si="78"/>
        <v>5.458207032195899</v>
      </c>
      <c r="P255" s="2">
        <f t="shared" si="79"/>
        <v>0.22742529300816247</v>
      </c>
      <c r="Q255" s="3">
        <f t="shared" si="80"/>
        <v>18.020014051832007</v>
      </c>
      <c r="R255" s="2">
        <f t="shared" si="81"/>
        <v>0.2508339188263336</v>
      </c>
      <c r="S255" s="3">
        <f t="shared" si="82"/>
        <v>1.210750264409916</v>
      </c>
      <c r="T255" s="3">
        <f t="shared" si="69"/>
        <v>69.37088019503666</v>
      </c>
      <c r="U255" s="3">
        <f t="shared" si="83"/>
        <v>-0.3031191259287112</v>
      </c>
      <c r="V255" s="3">
        <f t="shared" si="70"/>
        <v>-17.367446605409672</v>
      </c>
    </row>
    <row r="256" spans="1:22" ht="13.5">
      <c r="A256" s="1">
        <v>39334</v>
      </c>
      <c r="B256" s="2">
        <f t="shared" si="73"/>
        <v>0.16666666666666666</v>
      </c>
      <c r="C256" s="3">
        <f t="shared" si="71"/>
        <v>34.96666666666667</v>
      </c>
      <c r="D256" s="3">
        <f t="shared" si="63"/>
        <v>0.6102834617806839</v>
      </c>
      <c r="E256" s="3">
        <f t="shared" si="72"/>
        <v>138.4</v>
      </c>
      <c r="F256" s="4">
        <f t="shared" si="64"/>
        <v>2.4155356847601523</v>
      </c>
      <c r="G256" s="5">
        <f t="shared" si="65"/>
        <v>252</v>
      </c>
      <c r="H256" s="7">
        <f t="shared" si="74"/>
        <v>4</v>
      </c>
      <c r="I256" s="3">
        <f t="shared" si="75"/>
        <v>4.32076578658103</v>
      </c>
      <c r="J256" s="3">
        <f t="shared" si="66"/>
        <v>0.09813349259025633</v>
      </c>
      <c r="K256" s="3">
        <f t="shared" si="67"/>
        <v>5.622634954300025</v>
      </c>
      <c r="L256" s="3">
        <f t="shared" si="76"/>
        <v>0.010544672045896663</v>
      </c>
      <c r="M256" s="3">
        <f t="shared" si="68"/>
        <v>0.6041652045794579</v>
      </c>
      <c r="N256" s="3">
        <f t="shared" si="77"/>
        <v>-2.024509235779491</v>
      </c>
      <c r="O256" s="3">
        <f t="shared" si="78"/>
        <v>5.4698601238716655</v>
      </c>
      <c r="P256" s="2">
        <f t="shared" si="79"/>
        <v>0.22791083849465274</v>
      </c>
      <c r="Q256" s="3">
        <f t="shared" si="80"/>
        <v>17.996251182184405</v>
      </c>
      <c r="R256" s="2">
        <f t="shared" si="81"/>
        <v>0.24984379925768355</v>
      </c>
      <c r="S256" s="3">
        <f t="shared" si="82"/>
        <v>1.2170962074012082</v>
      </c>
      <c r="T256" s="3">
        <f t="shared" si="69"/>
        <v>69.73447594546833</v>
      </c>
      <c r="U256" s="3">
        <f t="shared" si="83"/>
        <v>-0.3060631787575782</v>
      </c>
      <c r="V256" s="3">
        <f t="shared" si="70"/>
        <v>-17.536128407167304</v>
      </c>
    </row>
    <row r="257" spans="1:22" ht="13.5">
      <c r="A257" s="1">
        <v>39335</v>
      </c>
      <c r="B257" s="2">
        <f t="shared" si="73"/>
        <v>0.16666666666666666</v>
      </c>
      <c r="C257" s="3">
        <f t="shared" si="71"/>
        <v>34.96666666666667</v>
      </c>
      <c r="D257" s="3">
        <f t="shared" si="63"/>
        <v>0.6102834617806839</v>
      </c>
      <c r="E257" s="3">
        <f t="shared" si="72"/>
        <v>138.4</v>
      </c>
      <c r="F257" s="4">
        <f t="shared" si="64"/>
        <v>2.4155356847601523</v>
      </c>
      <c r="G257" s="5">
        <f t="shared" si="65"/>
        <v>253</v>
      </c>
      <c r="H257" s="7">
        <f t="shared" si="74"/>
        <v>4</v>
      </c>
      <c r="I257" s="3">
        <f t="shared" si="75"/>
        <v>4.337979992902071</v>
      </c>
      <c r="J257" s="3">
        <f t="shared" si="66"/>
        <v>0.09156176884713577</v>
      </c>
      <c r="K257" s="3">
        <f t="shared" si="67"/>
        <v>5.246102919693301</v>
      </c>
      <c r="L257" s="3">
        <f t="shared" si="76"/>
        <v>0.012143149714918176</v>
      </c>
      <c r="M257" s="3">
        <f t="shared" si="68"/>
        <v>0.6957512286603003</v>
      </c>
      <c r="N257" s="3">
        <f t="shared" si="77"/>
        <v>-2.0229107581104695</v>
      </c>
      <c r="O257" s="3">
        <f t="shared" si="78"/>
        <v>5.4815076327105015</v>
      </c>
      <c r="P257" s="2">
        <f t="shared" si="79"/>
        <v>0.22839615136293756</v>
      </c>
      <c r="Q257" s="3">
        <f t="shared" si="80"/>
        <v>17.972392203468125</v>
      </c>
      <c r="R257" s="2">
        <f t="shared" si="81"/>
        <v>0.2488496751445052</v>
      </c>
      <c r="S257" s="3">
        <f t="shared" si="82"/>
        <v>1.2234860951913522</v>
      </c>
      <c r="T257" s="3">
        <f t="shared" si="69"/>
        <v>70.10058954740578</v>
      </c>
      <c r="U257" s="3">
        <f t="shared" si="83"/>
        <v>-0.30900095411098066</v>
      </c>
      <c r="V257" s="3">
        <f t="shared" si="70"/>
        <v>-17.704450536074816</v>
      </c>
    </row>
    <row r="258" spans="1:22" ht="13.5">
      <c r="A258" s="1">
        <v>39336</v>
      </c>
      <c r="B258" s="2">
        <f t="shared" si="73"/>
        <v>0.16666666666666666</v>
      </c>
      <c r="C258" s="3">
        <f t="shared" si="71"/>
        <v>34.96666666666667</v>
      </c>
      <c r="D258" s="3">
        <f t="shared" si="63"/>
        <v>0.6102834617806839</v>
      </c>
      <c r="E258" s="3">
        <f t="shared" si="72"/>
        <v>138.4</v>
      </c>
      <c r="F258" s="4">
        <f t="shared" si="64"/>
        <v>2.4155356847601523</v>
      </c>
      <c r="G258" s="5">
        <f t="shared" si="65"/>
        <v>254</v>
      </c>
      <c r="H258" s="7">
        <f t="shared" si="74"/>
        <v>4</v>
      </c>
      <c r="I258" s="3">
        <f t="shared" si="75"/>
        <v>4.355194199223111</v>
      </c>
      <c r="J258" s="3">
        <f t="shared" si="66"/>
        <v>0.08496425874517596</v>
      </c>
      <c r="K258" s="3">
        <f t="shared" si="67"/>
        <v>4.868093435556078</v>
      </c>
      <c r="L258" s="3">
        <f t="shared" si="76"/>
        <v>0.013753254248247589</v>
      </c>
      <c r="M258" s="3">
        <f t="shared" si="68"/>
        <v>0.7880034229949566</v>
      </c>
      <c r="N258" s="3">
        <f t="shared" si="77"/>
        <v>-2.02130065357714</v>
      </c>
      <c r="O258" s="3">
        <f t="shared" si="78"/>
        <v>5.493153525611598</v>
      </c>
      <c r="P258" s="2">
        <f t="shared" si="79"/>
        <v>0.22888139690048326</v>
      </c>
      <c r="Q258" s="3">
        <f t="shared" si="80"/>
        <v>17.948446017989074</v>
      </c>
      <c r="R258" s="2">
        <f t="shared" si="81"/>
        <v>0.2478519174162114</v>
      </c>
      <c r="S258" s="3">
        <f t="shared" si="82"/>
        <v>1.2299177327027917</v>
      </c>
      <c r="T258" s="3">
        <f t="shared" si="69"/>
        <v>70.46909523216928</v>
      </c>
      <c r="U258" s="3">
        <f t="shared" si="83"/>
        <v>-0.3119325549012454</v>
      </c>
      <c r="V258" s="3">
        <f t="shared" si="70"/>
        <v>-17.872418888574202</v>
      </c>
    </row>
    <row r="259" spans="1:22" ht="13.5">
      <c r="A259" s="1">
        <v>39337</v>
      </c>
      <c r="B259" s="2">
        <f t="shared" si="73"/>
        <v>0.16666666666666666</v>
      </c>
      <c r="C259" s="3">
        <f t="shared" si="71"/>
        <v>34.96666666666667</v>
      </c>
      <c r="D259" s="3">
        <f t="shared" si="63"/>
        <v>0.6102834617806839</v>
      </c>
      <c r="E259" s="3">
        <f t="shared" si="72"/>
        <v>138.4</v>
      </c>
      <c r="F259" s="4">
        <f t="shared" si="64"/>
        <v>2.4155356847601523</v>
      </c>
      <c r="G259" s="5">
        <f t="shared" si="65"/>
        <v>255</v>
      </c>
      <c r="H259" s="7">
        <f t="shared" si="74"/>
        <v>4</v>
      </c>
      <c r="I259" s="3">
        <f t="shared" si="75"/>
        <v>4.37240840554415</v>
      </c>
      <c r="J259" s="3">
        <f t="shared" si="66"/>
        <v>0.07834248808012621</v>
      </c>
      <c r="K259" s="3">
        <f t="shared" si="67"/>
        <v>4.488693923545192</v>
      </c>
      <c r="L259" s="3">
        <f t="shared" si="76"/>
        <v>0.015373279607109634</v>
      </c>
      <c r="M259" s="3">
        <f t="shared" si="68"/>
        <v>0.8808240387619184</v>
      </c>
      <c r="N259" s="3">
        <f t="shared" si="77"/>
        <v>-2.019680628218278</v>
      </c>
      <c r="O259" s="3">
        <f t="shared" si="78"/>
        <v>5.504801902553595</v>
      </c>
      <c r="P259" s="2">
        <f t="shared" si="79"/>
        <v>0.22936674593973314</v>
      </c>
      <c r="Q259" s="3">
        <f t="shared" si="80"/>
        <v>17.924421558944815</v>
      </c>
      <c r="R259" s="2">
        <f t="shared" si="81"/>
        <v>0.24685089828936727</v>
      </c>
      <c r="S259" s="3">
        <f t="shared" si="82"/>
        <v>1.2363888987184943</v>
      </c>
      <c r="T259" s="3">
        <f t="shared" si="69"/>
        <v>70.83986573339752</v>
      </c>
      <c r="U259" s="3">
        <f t="shared" si="83"/>
        <v>-0.3148581208269261</v>
      </c>
      <c r="V259" s="3">
        <f t="shared" si="70"/>
        <v>-18.040041468802993</v>
      </c>
    </row>
    <row r="260" spans="1:22" ht="13.5">
      <c r="A260" s="1">
        <v>39338</v>
      </c>
      <c r="B260" s="2">
        <f t="shared" si="73"/>
        <v>0.16666666666666666</v>
      </c>
      <c r="C260" s="3">
        <f t="shared" si="71"/>
        <v>34.96666666666667</v>
      </c>
      <c r="D260" s="3">
        <f aca="true" t="shared" si="84" ref="D260:D323">C260/180*PI()</f>
        <v>0.6102834617806839</v>
      </c>
      <c r="E260" s="3">
        <f t="shared" si="72"/>
        <v>138.4</v>
      </c>
      <c r="F260" s="4">
        <f aca="true" t="shared" si="85" ref="F260:F323">E260/180*PI()</f>
        <v>2.4155356847601523</v>
      </c>
      <c r="G260" s="5">
        <f aca="true" t="shared" si="86" ref="G260:G323">A260-VALUE(TEXT(YEAR(A260),"####")&amp;"/1/1")+1</f>
        <v>256</v>
      </c>
      <c r="H260" s="7">
        <f t="shared" si="74"/>
        <v>4</v>
      </c>
      <c r="I260" s="3">
        <f t="shared" si="75"/>
        <v>4.389622611865191</v>
      </c>
      <c r="J260" s="3">
        <f aca="true" t="shared" si="87" ref="J260:J323">0.006918-0.399912*COS(I260)+0.070257*SIN(I260)-0.006758*COS(2*I260)+0.000907*SIN(2*I260)-0.002697*COS(3*I260)+0.00148*SIN(3*I260)</f>
        <v>0.0716979853554252</v>
      </c>
      <c r="K260" s="3">
        <f aca="true" t="shared" si="88" ref="K260:K323">J260/PI()*180</f>
        <v>4.107991960456647</v>
      </c>
      <c r="L260" s="3">
        <f t="shared" si="76"/>
        <v>0.017001500251025353</v>
      </c>
      <c r="M260" s="3">
        <f aca="true" t="shared" si="89" ref="M260:M323">L260/PI()*180</f>
        <v>0.9741142097743624</v>
      </c>
      <c r="N260" s="3">
        <f t="shared" si="77"/>
        <v>-2.018052407574362</v>
      </c>
      <c r="O260" s="3">
        <f t="shared" si="78"/>
        <v>5.516456984339207</v>
      </c>
      <c r="P260" s="2">
        <f t="shared" si="79"/>
        <v>0.22985237434746697</v>
      </c>
      <c r="Q260" s="3">
        <f t="shared" si="80"/>
        <v>17.900327787690877</v>
      </c>
      <c r="R260" s="2">
        <f t="shared" si="81"/>
        <v>0.24584699115378653</v>
      </c>
      <c r="S260" s="3">
        <f t="shared" si="82"/>
        <v>1.2428973472255418</v>
      </c>
      <c r="T260" s="3">
        <f aca="true" t="shared" si="90" ref="T260:T323">S260/PI()*180</f>
        <v>71.21277236402956</v>
      </c>
      <c r="U260" s="3">
        <f t="shared" si="83"/>
        <v>-0.3177778267075342</v>
      </c>
      <c r="V260" s="3">
        <f aca="true" t="shared" si="91" ref="V260:V323">U260/PI()*180</f>
        <v>-18.207328293181362</v>
      </c>
    </row>
    <row r="261" spans="1:22" ht="13.5">
      <c r="A261" s="1">
        <v>39339</v>
      </c>
      <c r="B261" s="2">
        <f t="shared" si="73"/>
        <v>0.16666666666666666</v>
      </c>
      <c r="C261" s="3">
        <f aca="true" t="shared" si="92" ref="C261:C324">C$3</f>
        <v>34.96666666666667</v>
      </c>
      <c r="D261" s="3">
        <f t="shared" si="84"/>
        <v>0.6102834617806839</v>
      </c>
      <c r="E261" s="3">
        <f aca="true" t="shared" si="93" ref="E261:E324">E$3</f>
        <v>138.4</v>
      </c>
      <c r="F261" s="4">
        <f t="shared" si="85"/>
        <v>2.4155356847601523</v>
      </c>
      <c r="G261" s="5">
        <f t="shared" si="86"/>
        <v>257</v>
      </c>
      <c r="H261" s="7">
        <f t="shared" si="74"/>
        <v>4</v>
      </c>
      <c r="I261" s="3">
        <f t="shared" si="75"/>
        <v>4.40683681818623</v>
      </c>
      <c r="J261" s="3">
        <f t="shared" si="87"/>
        <v>0.06503228232044862</v>
      </c>
      <c r="K261" s="3">
        <f t="shared" si="88"/>
        <v>3.726075309064946</v>
      </c>
      <c r="L261" s="3">
        <f t="shared" si="76"/>
        <v>0.01863617312528156</v>
      </c>
      <c r="M261" s="3">
        <f t="shared" si="89"/>
        <v>1.0677740663537625</v>
      </c>
      <c r="N261" s="3">
        <f t="shared" si="77"/>
        <v>-2.016417734700106</v>
      </c>
      <c r="O261" s="3">
        <f t="shared" si="78"/>
        <v>5.528123100167482</v>
      </c>
      <c r="P261" s="2">
        <f t="shared" si="79"/>
        <v>0.23033846250697843</v>
      </c>
      <c r="Q261" s="3">
        <f t="shared" si="80"/>
        <v>17.876173690985347</v>
      </c>
      <c r="R261" s="2">
        <f t="shared" si="81"/>
        <v>0.24484057045772278</v>
      </c>
      <c r="S261" s="3">
        <f t="shared" si="82"/>
        <v>1.2494408087707853</v>
      </c>
      <c r="T261" s="3">
        <f t="shared" si="90"/>
        <v>71.58768509397818</v>
      </c>
      <c r="U261" s="3">
        <f t="shared" si="83"/>
        <v>-0.32069188072583443</v>
      </c>
      <c r="V261" s="3">
        <f t="shared" si="91"/>
        <v>-18.374291289703105</v>
      </c>
    </row>
    <row r="262" spans="1:22" ht="13.5">
      <c r="A262" s="1">
        <v>39340</v>
      </c>
      <c r="B262" s="2">
        <f aca="true" t="shared" si="94" ref="B262:B325">B261</f>
        <v>0.16666666666666666</v>
      </c>
      <c r="C262" s="3">
        <f t="shared" si="92"/>
        <v>34.96666666666667</v>
      </c>
      <c r="D262" s="3">
        <f t="shared" si="84"/>
        <v>0.6102834617806839</v>
      </c>
      <c r="E262" s="3">
        <f t="shared" si="93"/>
        <v>138.4</v>
      </c>
      <c r="F262" s="4">
        <f t="shared" si="85"/>
        <v>2.4155356847601523</v>
      </c>
      <c r="G262" s="5">
        <f t="shared" si="86"/>
        <v>258</v>
      </c>
      <c r="H262" s="7">
        <f aca="true" t="shared" si="95" ref="H262:H325">B262*24</f>
        <v>4</v>
      </c>
      <c r="I262" s="3">
        <f aca="true" t="shared" si="96" ref="I262:I325">(G262-1)/365*2*PI()</f>
        <v>4.42405102450727</v>
      </c>
      <c r="J262" s="3">
        <f t="shared" si="87"/>
        <v>0.058346914526185976</v>
      </c>
      <c r="K262" s="3">
        <f t="shared" si="88"/>
        <v>3.343031949961012</v>
      </c>
      <c r="L262" s="3">
        <f aca="true" t="shared" si="97" ref="L262:L325">0.000075+0.001868*COS(I262)-0.032077*SIN(I262)-0.014615*COS(2*I262)-0.040849*SIN(2*I262)</f>
        <v>0.0202755396714713</v>
      </c>
      <c r="M262" s="3">
        <f t="shared" si="89"/>
        <v>1.1617028505253733</v>
      </c>
      <c r="N262" s="3">
        <f aca="true" t="shared" si="98" ref="N262:N325">(H262-12)/12*PI()+(E262-135)/180*PI()+L262</f>
        <v>-2.0147783681539164</v>
      </c>
      <c r="O262" s="3">
        <f aca="true" t="shared" si="99" ref="O262:O325">(-ACOS(-TAN($J262)*TAN($D262))-$L262-($E262-135)/180*PI())/PI()*12+12</f>
        <v>5.5398046750487</v>
      </c>
      <c r="P262" s="2">
        <f aca="true" t="shared" si="100" ref="P262:P325">O262/24</f>
        <v>0.23082519479369581</v>
      </c>
      <c r="Q262" s="3">
        <f aca="true" t="shared" si="101" ref="Q262:Q325">(ACOS(-TAN($J262)*TAN($D262))-$L262-($E262-135)/180*PI())/PI()*12+12</f>
        <v>17.85196827821458</v>
      </c>
      <c r="R262" s="2">
        <f aca="true" t="shared" si="102" ref="R262:R325">(Q262-12)/24</f>
        <v>0.24383201159227422</v>
      </c>
      <c r="S262" s="3">
        <f aca="true" t="shared" si="103" ref="S262:S325">ATAN(COS(D262)*COS(J262)*SIN(N262)/(SIN(D262)*SIN(U262)-SIN(J262)))</f>
        <v>1.2560169918249897</v>
      </c>
      <c r="T262" s="3">
        <f t="shared" si="90"/>
        <v>71.96447262828953</v>
      </c>
      <c r="U262" s="3">
        <f aca="true" t="shared" si="104" ref="U262:U325">ASIN(SIN(D262)*SIN(J262)+COS(D262)*COS(J262)*COS(N262))</f>
        <v>-0.3236005225824015</v>
      </c>
      <c r="V262" s="3">
        <f t="shared" si="91"/>
        <v>-18.540944192199493</v>
      </c>
    </row>
    <row r="263" spans="1:22" ht="13.5">
      <c r="A263" s="1">
        <v>39341</v>
      </c>
      <c r="B263" s="2">
        <f t="shared" si="94"/>
        <v>0.16666666666666666</v>
      </c>
      <c r="C263" s="3">
        <f t="shared" si="92"/>
        <v>34.96666666666667</v>
      </c>
      <c r="D263" s="3">
        <f t="shared" si="84"/>
        <v>0.6102834617806839</v>
      </c>
      <c r="E263" s="3">
        <f t="shared" si="93"/>
        <v>138.4</v>
      </c>
      <c r="F263" s="4">
        <f t="shared" si="85"/>
        <v>2.4155356847601523</v>
      </c>
      <c r="G263" s="5">
        <f t="shared" si="86"/>
        <v>259</v>
      </c>
      <c r="H263" s="7">
        <f t="shared" si="95"/>
        <v>4</v>
      </c>
      <c r="I263" s="3">
        <f t="shared" si="96"/>
        <v>4.44126523082831</v>
      </c>
      <c r="J263" s="3">
        <f t="shared" si="87"/>
        <v>0.051643421895684834</v>
      </c>
      <c r="K263" s="3">
        <f t="shared" si="88"/>
        <v>2.9589501142362464</v>
      </c>
      <c r="L263" s="3">
        <f t="shared" si="97"/>
        <v>0.0219178278587358</v>
      </c>
      <c r="M263" s="3">
        <f t="shared" si="89"/>
        <v>1.2557990323998196</v>
      </c>
      <c r="N263" s="3">
        <f t="shared" si="98"/>
        <v>-2.013136079966652</v>
      </c>
      <c r="O263" s="3">
        <f t="shared" si="99"/>
        <v>5.551506217076762</v>
      </c>
      <c r="P263" s="2">
        <f t="shared" si="100"/>
        <v>0.23131275904486506</v>
      </c>
      <c r="Q263" s="3">
        <f t="shared" si="101"/>
        <v>17.827720578603262</v>
      </c>
      <c r="R263" s="2">
        <f t="shared" si="102"/>
        <v>0.24282169077513593</v>
      </c>
      <c r="S263" s="3">
        <f t="shared" si="103"/>
        <v>1.2626235841518754</v>
      </c>
      <c r="T263" s="3">
        <f t="shared" si="90"/>
        <v>72.3430024855836</v>
      </c>
      <c r="U263" s="3">
        <f t="shared" si="104"/>
        <v>-0.32650402156746966</v>
      </c>
      <c r="V263" s="3">
        <f t="shared" si="91"/>
        <v>-18.707302429864416</v>
      </c>
    </row>
    <row r="264" spans="1:22" ht="13.5">
      <c r="A264" s="1">
        <v>39342</v>
      </c>
      <c r="B264" s="2">
        <f t="shared" si="94"/>
        <v>0.16666666666666666</v>
      </c>
      <c r="C264" s="3">
        <f t="shared" si="92"/>
        <v>34.96666666666667</v>
      </c>
      <c r="D264" s="3">
        <f t="shared" si="84"/>
        <v>0.6102834617806839</v>
      </c>
      <c r="E264" s="3">
        <f t="shared" si="93"/>
        <v>138.4</v>
      </c>
      <c r="F264" s="4">
        <f t="shared" si="85"/>
        <v>2.4155356847601523</v>
      </c>
      <c r="G264" s="5">
        <f t="shared" si="86"/>
        <v>260</v>
      </c>
      <c r="H264" s="7">
        <f t="shared" si="95"/>
        <v>4</v>
      </c>
      <c r="I264" s="3">
        <f t="shared" si="96"/>
        <v>4.45847943714935</v>
      </c>
      <c r="J264" s="3">
        <f t="shared" si="87"/>
        <v>0.044923349306522205</v>
      </c>
      <c r="K264" s="3">
        <f t="shared" si="88"/>
        <v>2.573918316855676</v>
      </c>
      <c r="L264" s="3">
        <f t="shared" si="97"/>
        <v>0.023561254233319097</v>
      </c>
      <c r="M264" s="3">
        <f t="shared" si="89"/>
        <v>1.3499604276039285</v>
      </c>
      <c r="N264" s="3">
        <f t="shared" si="98"/>
        <v>-2.0114926535920685</v>
      </c>
      <c r="O264" s="3">
        <f t="shared" si="99"/>
        <v>5.563232304573683</v>
      </c>
      <c r="P264" s="2">
        <f t="shared" si="100"/>
        <v>0.23180134602390345</v>
      </c>
      <c r="Q264" s="3">
        <f t="shared" si="101"/>
        <v>17.80343963841246</v>
      </c>
      <c r="R264" s="2">
        <f t="shared" si="102"/>
        <v>0.2418099849338525</v>
      </c>
      <c r="S264" s="3">
        <f t="shared" si="103"/>
        <v>1.2692582541785573</v>
      </c>
      <c r="T264" s="3">
        <f t="shared" si="90"/>
        <v>72.72314107657442</v>
      </c>
      <c r="U264" s="3">
        <f t="shared" si="104"/>
        <v>-0.3294026745554275</v>
      </c>
      <c r="V264" s="3">
        <f t="shared" si="91"/>
        <v>-18.873383012347386</v>
      </c>
    </row>
    <row r="265" spans="1:22" ht="13.5">
      <c r="A265" s="1">
        <v>39343</v>
      </c>
      <c r="B265" s="2">
        <f t="shared" si="94"/>
        <v>0.16666666666666666</v>
      </c>
      <c r="C265" s="3">
        <f t="shared" si="92"/>
        <v>34.96666666666667</v>
      </c>
      <c r="D265" s="3">
        <f t="shared" si="84"/>
        <v>0.6102834617806839</v>
      </c>
      <c r="E265" s="3">
        <f t="shared" si="93"/>
        <v>138.4</v>
      </c>
      <c r="F265" s="4">
        <f t="shared" si="85"/>
        <v>2.4155356847601523</v>
      </c>
      <c r="G265" s="5">
        <f t="shared" si="86"/>
        <v>261</v>
      </c>
      <c r="H265" s="7">
        <f t="shared" si="95"/>
        <v>4</v>
      </c>
      <c r="I265" s="3">
        <f t="shared" si="96"/>
        <v>4.47569364347039</v>
      </c>
      <c r="J265" s="3">
        <f t="shared" si="87"/>
        <v>0.03818824718253514</v>
      </c>
      <c r="K265" s="3">
        <f t="shared" si="88"/>
        <v>2.1880253905616205</v>
      </c>
      <c r="L265" s="3">
        <f t="shared" si="97"/>
        <v>0.025204025984018563</v>
      </c>
      <c r="M265" s="3">
        <f t="shared" si="89"/>
        <v>1.4440843156223253</v>
      </c>
      <c r="N265" s="3">
        <f t="shared" si="98"/>
        <v>-2.0098498818413693</v>
      </c>
      <c r="O265" s="3">
        <f t="shared" si="99"/>
        <v>5.574987573120655</v>
      </c>
      <c r="P265" s="2">
        <f t="shared" si="100"/>
        <v>0.2322911488800273</v>
      </c>
      <c r="Q265" s="3">
        <f t="shared" si="101"/>
        <v>17.779134518129702</v>
      </c>
      <c r="R265" s="2">
        <f t="shared" si="102"/>
        <v>0.24079727158873757</v>
      </c>
      <c r="S265" s="3">
        <f t="shared" si="103"/>
        <v>1.2759186523639</v>
      </c>
      <c r="T265" s="3">
        <f t="shared" si="90"/>
        <v>73.10475378247115</v>
      </c>
      <c r="U265" s="3">
        <f t="shared" si="104"/>
        <v>-0.3322968039276033</v>
      </c>
      <c r="V265" s="3">
        <f t="shared" si="91"/>
        <v>-19.039204410737906</v>
      </c>
    </row>
    <row r="266" spans="1:22" ht="13.5">
      <c r="A266" s="1">
        <v>39344</v>
      </c>
      <c r="B266" s="2">
        <f t="shared" si="94"/>
        <v>0.16666666666666666</v>
      </c>
      <c r="C266" s="3">
        <f t="shared" si="92"/>
        <v>34.96666666666667</v>
      </c>
      <c r="D266" s="3">
        <f t="shared" si="84"/>
        <v>0.6102834617806839</v>
      </c>
      <c r="E266" s="3">
        <f t="shared" si="93"/>
        <v>138.4</v>
      </c>
      <c r="F266" s="4">
        <f t="shared" si="85"/>
        <v>2.4155356847601523</v>
      </c>
      <c r="G266" s="5">
        <f t="shared" si="86"/>
        <v>262</v>
      </c>
      <c r="H266" s="7">
        <f t="shared" si="95"/>
        <v>4</v>
      </c>
      <c r="I266" s="3">
        <f t="shared" si="96"/>
        <v>4.49290784979143</v>
      </c>
      <c r="J266" s="3">
        <f t="shared" si="87"/>
        <v>0.03143967209197642</v>
      </c>
      <c r="K266" s="3">
        <f t="shared" si="88"/>
        <v>1.8013605201454885</v>
      </c>
      <c r="L266" s="3">
        <f t="shared" si="97"/>
        <v>0.026844343021100177</v>
      </c>
      <c r="M266" s="3">
        <f t="shared" si="89"/>
        <v>1.538067558910506</v>
      </c>
      <c r="N266" s="3">
        <f t="shared" si="98"/>
        <v>-2.0082095648042877</v>
      </c>
      <c r="O266" s="3">
        <f t="shared" si="99"/>
        <v>5.586776702489967</v>
      </c>
      <c r="P266" s="2">
        <f t="shared" si="100"/>
        <v>0.23278236260374863</v>
      </c>
      <c r="Q266" s="3">
        <f t="shared" si="101"/>
        <v>17.7548142896553</v>
      </c>
      <c r="R266" s="2">
        <f t="shared" si="102"/>
        <v>0.2397839287356375</v>
      </c>
      <c r="S266" s="3">
        <f t="shared" si="103"/>
        <v>1.2826024125614237</v>
      </c>
      <c r="T266" s="3">
        <f t="shared" si="90"/>
        <v>73.48770503306679</v>
      </c>
      <c r="U266" s="3">
        <f t="shared" si="104"/>
        <v>-0.3351867554292768</v>
      </c>
      <c r="V266" s="3">
        <f t="shared" si="91"/>
        <v>-19.20478643478129</v>
      </c>
    </row>
    <row r="267" spans="1:22" ht="13.5">
      <c r="A267" s="1">
        <v>39345</v>
      </c>
      <c r="B267" s="2">
        <f t="shared" si="94"/>
        <v>0.16666666666666666</v>
      </c>
      <c r="C267" s="3">
        <f t="shared" si="92"/>
        <v>34.96666666666667</v>
      </c>
      <c r="D267" s="3">
        <f t="shared" si="84"/>
        <v>0.6102834617806839</v>
      </c>
      <c r="E267" s="3">
        <f t="shared" si="93"/>
        <v>138.4</v>
      </c>
      <c r="F267" s="4">
        <f t="shared" si="85"/>
        <v>2.4155356847601523</v>
      </c>
      <c r="G267" s="5">
        <f t="shared" si="86"/>
        <v>263</v>
      </c>
      <c r="H267" s="7">
        <f t="shared" si="95"/>
        <v>4</v>
      </c>
      <c r="I267" s="3">
        <f t="shared" si="96"/>
        <v>4.51012205611247</v>
      </c>
      <c r="J267" s="3">
        <f t="shared" si="87"/>
        <v>0.024679187349249006</v>
      </c>
      <c r="K267" s="3">
        <f t="shared" si="88"/>
        <v>1.4140132769246219</v>
      </c>
      <c r="L267" s="3">
        <f t="shared" si="97"/>
        <v>0.028480400066225826</v>
      </c>
      <c r="M267" s="3">
        <f t="shared" si="89"/>
        <v>1.63180672263885</v>
      </c>
      <c r="N267" s="3">
        <f t="shared" si="98"/>
        <v>-2.0065735077591618</v>
      </c>
      <c r="O267" s="3">
        <f t="shared" si="99"/>
        <v>5.598604403491965</v>
      </c>
      <c r="P267" s="2">
        <f t="shared" si="100"/>
        <v>0.2332751834788319</v>
      </c>
      <c r="Q267" s="3">
        <f t="shared" si="101"/>
        <v>17.73048803348952</v>
      </c>
      <c r="R267" s="2">
        <f t="shared" si="102"/>
        <v>0.23877033472873008</v>
      </c>
      <c r="S267" s="3">
        <f t="shared" si="103"/>
        <v>1.2893071533734617</v>
      </c>
      <c r="T267" s="3">
        <f t="shared" si="90"/>
        <v>73.87185838432568</v>
      </c>
      <c r="U267" s="3">
        <f t="shared" si="104"/>
        <v>-0.3380728959671014</v>
      </c>
      <c r="V267" s="3">
        <f t="shared" si="91"/>
        <v>-19.37015010668026</v>
      </c>
    </row>
    <row r="268" spans="1:22" ht="13.5">
      <c r="A268" s="1">
        <v>39346</v>
      </c>
      <c r="B268" s="2">
        <f t="shared" si="94"/>
        <v>0.16666666666666666</v>
      </c>
      <c r="C268" s="3">
        <f t="shared" si="92"/>
        <v>34.96666666666667</v>
      </c>
      <c r="D268" s="3">
        <f t="shared" si="84"/>
        <v>0.6102834617806839</v>
      </c>
      <c r="E268" s="3">
        <f t="shared" si="93"/>
        <v>138.4</v>
      </c>
      <c r="F268" s="4">
        <f t="shared" si="85"/>
        <v>2.4155356847601523</v>
      </c>
      <c r="G268" s="5">
        <f t="shared" si="86"/>
        <v>264</v>
      </c>
      <c r="H268" s="7">
        <f t="shared" si="95"/>
        <v>4</v>
      </c>
      <c r="I268" s="3">
        <f t="shared" si="96"/>
        <v>4.5273362624335105</v>
      </c>
      <c r="J268" s="3">
        <f t="shared" si="87"/>
        <v>0.01790836361732598</v>
      </c>
      <c r="K268" s="3">
        <f t="shared" si="88"/>
        <v>1.0260736532584147</v>
      </c>
      <c r="L268" s="3">
        <f t="shared" si="97"/>
        <v>0.030110388750930604</v>
      </c>
      <c r="M268" s="3">
        <f t="shared" si="89"/>
        <v>1.7251981949265143</v>
      </c>
      <c r="N268" s="3">
        <f t="shared" si="98"/>
        <v>-2.004943519074457</v>
      </c>
      <c r="O268" s="3">
        <f t="shared" si="99"/>
        <v>5.610475404751097</v>
      </c>
      <c r="P268" s="2">
        <f t="shared" si="100"/>
        <v>0.2337698085312957</v>
      </c>
      <c r="Q268" s="3">
        <f t="shared" si="101"/>
        <v>17.706164835925367</v>
      </c>
      <c r="R268" s="2">
        <f t="shared" si="102"/>
        <v>0.23775686816355698</v>
      </c>
      <c r="S268" s="3">
        <f t="shared" si="103"/>
        <v>1.2960304794934006</v>
      </c>
      <c r="T268" s="3">
        <f t="shared" si="90"/>
        <v>74.25707659528824</v>
      </c>
      <c r="U268" s="3">
        <f t="shared" si="104"/>
        <v>-0.34095561135336677</v>
      </c>
      <c r="V268" s="3">
        <f t="shared" si="91"/>
        <v>-19.53531753185069</v>
      </c>
    </row>
    <row r="269" spans="1:22" ht="13.5">
      <c r="A269" s="1">
        <v>39347</v>
      </c>
      <c r="B269" s="2">
        <f t="shared" si="94"/>
        <v>0.16666666666666666</v>
      </c>
      <c r="C269" s="3">
        <f t="shared" si="92"/>
        <v>34.96666666666667</v>
      </c>
      <c r="D269" s="3">
        <f t="shared" si="84"/>
        <v>0.6102834617806839</v>
      </c>
      <c r="E269" s="3">
        <f t="shared" si="93"/>
        <v>138.4</v>
      </c>
      <c r="F269" s="4">
        <f t="shared" si="85"/>
        <v>2.4155356847601523</v>
      </c>
      <c r="G269" s="5">
        <f t="shared" si="86"/>
        <v>265</v>
      </c>
      <c r="H269" s="7">
        <f t="shared" si="95"/>
        <v>4</v>
      </c>
      <c r="I269" s="3">
        <f t="shared" si="96"/>
        <v>4.54455046875455</v>
      </c>
      <c r="J269" s="3">
        <f t="shared" si="87"/>
        <v>0.011128779507957412</v>
      </c>
      <c r="K269" s="3">
        <f t="shared" si="88"/>
        <v>0.6376320969376367</v>
      </c>
      <c r="L269" s="3">
        <f t="shared" si="97"/>
        <v>0.0317324997211738</v>
      </c>
      <c r="M269" s="3">
        <f t="shared" si="89"/>
        <v>1.8181383074233204</v>
      </c>
      <c r="N269" s="3">
        <f t="shared" si="98"/>
        <v>-2.003321408104214</v>
      </c>
      <c r="O269" s="3">
        <f t="shared" si="99"/>
        <v>5.6223944394250465</v>
      </c>
      <c r="P269" s="2">
        <f t="shared" si="100"/>
        <v>0.2342664349760436</v>
      </c>
      <c r="Q269" s="3">
        <f t="shared" si="101"/>
        <v>17.681853786251843</v>
      </c>
      <c r="R269" s="2">
        <f t="shared" si="102"/>
        <v>0.23674390776049345</v>
      </c>
      <c r="S269" s="3">
        <f t="shared" si="103"/>
        <v>1.3027699830329453</v>
      </c>
      <c r="T269" s="3">
        <f t="shared" si="90"/>
        <v>74.64322170411764</v>
      </c>
      <c r="U269" s="3">
        <f t="shared" si="104"/>
        <v>-0.34383530400373247</v>
      </c>
      <c r="V269" s="3">
        <f t="shared" si="91"/>
        <v>-19.70031176701149</v>
      </c>
    </row>
    <row r="270" spans="1:22" ht="13.5">
      <c r="A270" s="1">
        <v>39348</v>
      </c>
      <c r="B270" s="2">
        <f t="shared" si="94"/>
        <v>0.16666666666666666</v>
      </c>
      <c r="C270" s="3">
        <f t="shared" si="92"/>
        <v>34.96666666666667</v>
      </c>
      <c r="D270" s="3">
        <f t="shared" si="84"/>
        <v>0.6102834617806839</v>
      </c>
      <c r="E270" s="3">
        <f t="shared" si="93"/>
        <v>138.4</v>
      </c>
      <c r="F270" s="4">
        <f t="shared" si="85"/>
        <v>2.4155356847601523</v>
      </c>
      <c r="G270" s="5">
        <f t="shared" si="86"/>
        <v>266</v>
      </c>
      <c r="H270" s="7">
        <f t="shared" si="95"/>
        <v>4</v>
      </c>
      <c r="I270" s="3">
        <f t="shared" si="96"/>
        <v>4.56176467507559</v>
      </c>
      <c r="J270" s="3">
        <f t="shared" si="87"/>
        <v>0.004342022176745865</v>
      </c>
      <c r="K270" s="3">
        <f t="shared" si="88"/>
        <v>0.24877954527974488</v>
      </c>
      <c r="L270" s="3">
        <f t="shared" si="97"/>
        <v>0.03334492474548173</v>
      </c>
      <c r="M270" s="3">
        <f t="shared" si="89"/>
        <v>1.9105234560974438</v>
      </c>
      <c r="N270" s="3">
        <f t="shared" si="98"/>
        <v>-2.001708983079906</v>
      </c>
      <c r="O270" s="3">
        <f t="shared" si="99"/>
        <v>5.634366231880833</v>
      </c>
      <c r="P270" s="2">
        <f t="shared" si="100"/>
        <v>0.23476525966170136</v>
      </c>
      <c r="Q270" s="3">
        <f t="shared" si="101"/>
        <v>17.65756397397284</v>
      </c>
      <c r="R270" s="2">
        <f t="shared" si="102"/>
        <v>0.2357318322488684</v>
      </c>
      <c r="S270" s="3">
        <f t="shared" si="103"/>
        <v>1.3095232448314948</v>
      </c>
      <c r="T270" s="3">
        <f t="shared" si="90"/>
        <v>75.03015510312144</v>
      </c>
      <c r="U270" s="3">
        <f t="shared" si="104"/>
        <v>-0.34671239059526143</v>
      </c>
      <c r="V270" s="3">
        <f t="shared" si="91"/>
        <v>-19.865156685999775</v>
      </c>
    </row>
    <row r="271" spans="1:22" ht="13.5">
      <c r="A271" s="1">
        <v>39349</v>
      </c>
      <c r="B271" s="2">
        <f t="shared" si="94"/>
        <v>0.16666666666666666</v>
      </c>
      <c r="C271" s="3">
        <f t="shared" si="92"/>
        <v>34.96666666666667</v>
      </c>
      <c r="D271" s="3">
        <f t="shared" si="84"/>
        <v>0.6102834617806839</v>
      </c>
      <c r="E271" s="3">
        <f t="shared" si="93"/>
        <v>138.4</v>
      </c>
      <c r="F271" s="4">
        <f t="shared" si="85"/>
        <v>2.4155356847601523</v>
      </c>
      <c r="G271" s="5">
        <f t="shared" si="86"/>
        <v>267</v>
      </c>
      <c r="H271" s="7">
        <f t="shared" si="95"/>
        <v>4</v>
      </c>
      <c r="I271" s="3">
        <f t="shared" si="96"/>
        <v>4.57897888139663</v>
      </c>
      <c r="J271" s="3">
        <f t="shared" si="87"/>
        <v>-0.0024503120898228025</v>
      </c>
      <c r="K271" s="3">
        <f t="shared" si="88"/>
        <v>-0.14039254123672726</v>
      </c>
      <c r="L271" s="3">
        <f t="shared" si="97"/>
        <v>0.03494585882419327</v>
      </c>
      <c r="M271" s="3">
        <f t="shared" si="89"/>
        <v>2.00225022208628</v>
      </c>
      <c r="N271" s="3">
        <f t="shared" si="98"/>
        <v>-2.0001080490011947</v>
      </c>
      <c r="O271" s="3">
        <f t="shared" si="99"/>
        <v>5.646395484341793</v>
      </c>
      <c r="P271" s="2">
        <f t="shared" si="100"/>
        <v>0.2352664785142414</v>
      </c>
      <c r="Q271" s="3">
        <f t="shared" si="101"/>
        <v>17.633304486046704</v>
      </c>
      <c r="R271" s="2">
        <f t="shared" si="102"/>
        <v>0.234721020251946</v>
      </c>
      <c r="S271" s="3">
        <f t="shared" si="103"/>
        <v>1.3162878357448449</v>
      </c>
      <c r="T271" s="3">
        <f t="shared" si="90"/>
        <v>75.41773761258895</v>
      </c>
      <c r="U271" s="3">
        <f t="shared" si="104"/>
        <v>-0.34958729969173535</v>
      </c>
      <c r="V271" s="3">
        <f t="shared" si="91"/>
        <v>-20.029876843711502</v>
      </c>
    </row>
    <row r="272" spans="1:22" ht="13.5">
      <c r="A272" s="1">
        <v>39350</v>
      </c>
      <c r="B272" s="2">
        <f t="shared" si="94"/>
        <v>0.16666666666666666</v>
      </c>
      <c r="C272" s="3">
        <f t="shared" si="92"/>
        <v>34.96666666666667</v>
      </c>
      <c r="D272" s="3">
        <f t="shared" si="84"/>
        <v>0.6102834617806839</v>
      </c>
      <c r="E272" s="3">
        <f t="shared" si="93"/>
        <v>138.4</v>
      </c>
      <c r="F272" s="4">
        <f t="shared" si="85"/>
        <v>2.4155356847601523</v>
      </c>
      <c r="G272" s="5">
        <f t="shared" si="86"/>
        <v>268</v>
      </c>
      <c r="H272" s="7">
        <f t="shared" si="95"/>
        <v>4</v>
      </c>
      <c r="I272" s="3">
        <f t="shared" si="96"/>
        <v>4.59619308771767</v>
      </c>
      <c r="J272" s="3">
        <f t="shared" si="87"/>
        <v>-0.009246617298315008</v>
      </c>
      <c r="K272" s="3">
        <f t="shared" si="88"/>
        <v>-0.5297921459661097</v>
      </c>
      <c r="L272" s="3">
        <f t="shared" si="97"/>
        <v>0.03653350229732029</v>
      </c>
      <c r="M272" s="3">
        <f t="shared" si="89"/>
        <v>2.09321549246795</v>
      </c>
      <c r="N272" s="3">
        <f t="shared" si="98"/>
        <v>-1.9985204055280674</v>
      </c>
      <c r="O272" s="3">
        <f t="shared" si="99"/>
        <v>5.658486863519303</v>
      </c>
      <c r="P272" s="2">
        <f t="shared" si="100"/>
        <v>0.23577028597997096</v>
      </c>
      <c r="Q272" s="3">
        <f t="shared" si="101"/>
        <v>17.609084404151638</v>
      </c>
      <c r="R272" s="2">
        <f t="shared" si="102"/>
        <v>0.2337118501729849</v>
      </c>
      <c r="S272" s="3">
        <f t="shared" si="103"/>
        <v>1.3230613179106196</v>
      </c>
      <c r="T272" s="3">
        <f t="shared" si="90"/>
        <v>75.80582955329498</v>
      </c>
      <c r="U272" s="3">
        <f t="shared" si="104"/>
        <v>-0.35246046934336694</v>
      </c>
      <c r="V272" s="3">
        <f t="shared" si="91"/>
        <v>-20.194497338575065</v>
      </c>
    </row>
    <row r="273" spans="1:22" ht="13.5">
      <c r="A273" s="1">
        <v>39351</v>
      </c>
      <c r="B273" s="2">
        <f t="shared" si="94"/>
        <v>0.16666666666666666</v>
      </c>
      <c r="C273" s="3">
        <f t="shared" si="92"/>
        <v>34.96666666666667</v>
      </c>
      <c r="D273" s="3">
        <f t="shared" si="84"/>
        <v>0.6102834617806839</v>
      </c>
      <c r="E273" s="3">
        <f t="shared" si="93"/>
        <v>138.4</v>
      </c>
      <c r="F273" s="4">
        <f t="shared" si="85"/>
        <v>2.4155356847601523</v>
      </c>
      <c r="G273" s="5">
        <f t="shared" si="86"/>
        <v>269</v>
      </c>
      <c r="H273" s="7">
        <f t="shared" si="95"/>
        <v>4</v>
      </c>
      <c r="I273" s="3">
        <f t="shared" si="96"/>
        <v>4.613407294038709</v>
      </c>
      <c r="J273" s="3">
        <f t="shared" si="87"/>
        <v>-0.016045277186141793</v>
      </c>
      <c r="K273" s="3">
        <f t="shared" si="88"/>
        <v>-0.9193266638834701</v>
      </c>
      <c r="L273" s="3">
        <f t="shared" si="97"/>
        <v>0.03810606294853147</v>
      </c>
      <c r="M273" s="3">
        <f t="shared" si="89"/>
        <v>2.1833165808106947</v>
      </c>
      <c r="N273" s="3">
        <f t="shared" si="98"/>
        <v>-1.9969478448768563</v>
      </c>
      <c r="O273" s="3">
        <f t="shared" si="99"/>
        <v>5.670644987243142</v>
      </c>
      <c r="P273" s="2">
        <f t="shared" si="100"/>
        <v>0.23627687446846424</v>
      </c>
      <c r="Q273" s="3">
        <f t="shared" si="101"/>
        <v>17.5849128019821</v>
      </c>
      <c r="R273" s="2">
        <f t="shared" si="102"/>
        <v>0.23270470008258748</v>
      </c>
      <c r="S273" s="3">
        <f t="shared" si="103"/>
        <v>1.3298412459879654</v>
      </c>
      <c r="T273" s="3">
        <f t="shared" si="90"/>
        <v>76.19429081752914</v>
      </c>
      <c r="U273" s="3">
        <f t="shared" si="104"/>
        <v>-0.3553323446681333</v>
      </c>
      <c r="V273" s="3">
        <f t="shared" si="91"/>
        <v>-20.35904367397194</v>
      </c>
    </row>
    <row r="274" spans="1:22" ht="13.5">
      <c r="A274" s="1">
        <v>39352</v>
      </c>
      <c r="B274" s="2">
        <f t="shared" si="94"/>
        <v>0.16666666666666666</v>
      </c>
      <c r="C274" s="3">
        <f t="shared" si="92"/>
        <v>34.96666666666667</v>
      </c>
      <c r="D274" s="3">
        <f t="shared" si="84"/>
        <v>0.6102834617806839</v>
      </c>
      <c r="E274" s="3">
        <f t="shared" si="93"/>
        <v>138.4</v>
      </c>
      <c r="F274" s="4">
        <f t="shared" si="85"/>
        <v>2.4155356847601523</v>
      </c>
      <c r="G274" s="5">
        <f t="shared" si="86"/>
        <v>270</v>
      </c>
      <c r="H274" s="7">
        <f t="shared" si="95"/>
        <v>4</v>
      </c>
      <c r="I274" s="3">
        <f t="shared" si="96"/>
        <v>4.63062150035975</v>
      </c>
      <c r="J274" s="3">
        <f t="shared" si="87"/>
        <v>-0.02284466467609811</v>
      </c>
      <c r="K274" s="3">
        <f t="shared" si="88"/>
        <v>-1.3089028703320174</v>
      </c>
      <c r="L274" s="3">
        <f t="shared" si="97"/>
        <v>0.039661758102777354</v>
      </c>
      <c r="M274" s="3">
        <f t="shared" si="89"/>
        <v>2.2724513473579377</v>
      </c>
      <c r="N274" s="3">
        <f t="shared" si="98"/>
        <v>-1.9953921497226104</v>
      </c>
      <c r="O274" s="3">
        <f t="shared" si="99"/>
        <v>5.682874411104443</v>
      </c>
      <c r="P274" s="2">
        <f t="shared" si="100"/>
        <v>0.23678643379601846</v>
      </c>
      <c r="Q274" s="3">
        <f t="shared" si="101"/>
        <v>17.560798742581163</v>
      </c>
      <c r="R274" s="2">
        <f t="shared" si="102"/>
        <v>0.23169994760754845</v>
      </c>
      <c r="S274" s="3">
        <f t="shared" si="103"/>
        <v>1.3366251683692427</v>
      </c>
      <c r="T274" s="3">
        <f t="shared" si="90"/>
        <v>76.58298093852066</v>
      </c>
      <c r="U274" s="3">
        <f t="shared" si="104"/>
        <v>-0.3582033754220246</v>
      </c>
      <c r="V274" s="3">
        <f t="shared" si="91"/>
        <v>-20.523541619022172</v>
      </c>
    </row>
    <row r="275" spans="1:22" ht="13.5">
      <c r="A275" s="1">
        <v>39353</v>
      </c>
      <c r="B275" s="2">
        <f t="shared" si="94"/>
        <v>0.16666666666666666</v>
      </c>
      <c r="C275" s="3">
        <f t="shared" si="92"/>
        <v>34.96666666666667</v>
      </c>
      <c r="D275" s="3">
        <f t="shared" si="84"/>
        <v>0.6102834617806839</v>
      </c>
      <c r="E275" s="3">
        <f t="shared" si="93"/>
        <v>138.4</v>
      </c>
      <c r="F275" s="4">
        <f t="shared" si="85"/>
        <v>2.4155356847601523</v>
      </c>
      <c r="G275" s="5">
        <f t="shared" si="86"/>
        <v>271</v>
      </c>
      <c r="H275" s="7">
        <f t="shared" si="95"/>
        <v>4</v>
      </c>
      <c r="I275" s="3">
        <f t="shared" si="96"/>
        <v>4.647835706680789</v>
      </c>
      <c r="J275" s="3">
        <f t="shared" si="87"/>
        <v>-0.029643141350489007</v>
      </c>
      <c r="K275" s="3">
        <f t="shared" si="88"/>
        <v>-1.6984268908927513</v>
      </c>
      <c r="L275" s="3">
        <f t="shared" si="97"/>
        <v>0.04119881671507544</v>
      </c>
      <c r="M275" s="3">
        <f t="shared" si="89"/>
        <v>2.3605183187068532</v>
      </c>
      <c r="N275" s="3">
        <f t="shared" si="98"/>
        <v>-1.9938550911103123</v>
      </c>
      <c r="O275" s="3">
        <f t="shared" si="99"/>
        <v>5.695179615125256</v>
      </c>
      <c r="P275" s="2">
        <f t="shared" si="100"/>
        <v>0.237299150630219</v>
      </c>
      <c r="Q275" s="3">
        <f t="shared" si="101"/>
        <v>17.53675127571383</v>
      </c>
      <c r="R275" s="2">
        <f t="shared" si="102"/>
        <v>0.23069796982140955</v>
      </c>
      <c r="S275" s="3">
        <f t="shared" si="103"/>
        <v>1.3434106283616098</v>
      </c>
      <c r="T275" s="3">
        <f t="shared" si="90"/>
        <v>76.97175915813818</v>
      </c>
      <c r="U275" s="3">
        <f t="shared" si="104"/>
        <v>-0.3610740135655542</v>
      </c>
      <c r="V275" s="3">
        <f t="shared" si="91"/>
        <v>-20.688017069155688</v>
      </c>
    </row>
    <row r="276" spans="1:22" ht="13.5">
      <c r="A276" s="1">
        <v>39354</v>
      </c>
      <c r="B276" s="2">
        <f t="shared" si="94"/>
        <v>0.16666666666666666</v>
      </c>
      <c r="C276" s="3">
        <f t="shared" si="92"/>
        <v>34.96666666666667</v>
      </c>
      <c r="D276" s="3">
        <f t="shared" si="84"/>
        <v>0.6102834617806839</v>
      </c>
      <c r="E276" s="3">
        <f t="shared" si="93"/>
        <v>138.4</v>
      </c>
      <c r="F276" s="4">
        <f t="shared" si="85"/>
        <v>2.4155356847601523</v>
      </c>
      <c r="G276" s="5">
        <f t="shared" si="86"/>
        <v>272</v>
      </c>
      <c r="H276" s="7">
        <f t="shared" si="95"/>
        <v>4</v>
      </c>
      <c r="I276" s="3">
        <f t="shared" si="96"/>
        <v>4.6650499130018295</v>
      </c>
      <c r="J276" s="3">
        <f t="shared" si="87"/>
        <v>-0.03643905694766702</v>
      </c>
      <c r="K276" s="3">
        <f t="shared" si="88"/>
        <v>-2.08780417253818</v>
      </c>
      <c r="L276" s="3">
        <f t="shared" si="97"/>
        <v>0.04271548144798956</v>
      </c>
      <c r="M276" s="3">
        <f t="shared" si="89"/>
        <v>2.4474168068391684</v>
      </c>
      <c r="N276" s="3">
        <f t="shared" si="98"/>
        <v>-1.9923384263773982</v>
      </c>
      <c r="O276" s="3">
        <f t="shared" si="99"/>
        <v>5.707564990468853</v>
      </c>
      <c r="P276" s="2">
        <f t="shared" si="100"/>
        <v>0.23781520793620223</v>
      </c>
      <c r="Q276" s="3">
        <f t="shared" si="101"/>
        <v>17.512779435285925</v>
      </c>
      <c r="R276" s="2">
        <f t="shared" si="102"/>
        <v>0.22969914313691353</v>
      </c>
      <c r="S276" s="3">
        <f t="shared" si="103"/>
        <v>1.3501951653365951</v>
      </c>
      <c r="T276" s="3">
        <f t="shared" si="90"/>
        <v>77.36048449275528</v>
      </c>
      <c r="U276" s="3">
        <f t="shared" si="104"/>
        <v>-0.3639447108338917</v>
      </c>
      <c r="V276" s="3">
        <f t="shared" si="91"/>
        <v>-20.85249590689116</v>
      </c>
    </row>
    <row r="277" spans="1:22" ht="13.5">
      <c r="A277" s="1">
        <v>39355</v>
      </c>
      <c r="B277" s="2">
        <f t="shared" si="94"/>
        <v>0.16666666666666666</v>
      </c>
      <c r="C277" s="3">
        <f t="shared" si="92"/>
        <v>34.96666666666667</v>
      </c>
      <c r="D277" s="3">
        <f t="shared" si="84"/>
        <v>0.6102834617806839</v>
      </c>
      <c r="E277" s="3">
        <f t="shared" si="93"/>
        <v>138.4</v>
      </c>
      <c r="F277" s="4">
        <f t="shared" si="85"/>
        <v>2.4155356847601523</v>
      </c>
      <c r="G277" s="5">
        <f t="shared" si="86"/>
        <v>273</v>
      </c>
      <c r="H277" s="7">
        <f t="shared" si="95"/>
        <v>4</v>
      </c>
      <c r="I277" s="3">
        <f t="shared" si="96"/>
        <v>4.68226411932287</v>
      </c>
      <c r="J277" s="3">
        <f t="shared" si="87"/>
        <v>-0.043230748883739144</v>
      </c>
      <c r="K277" s="3">
        <f t="shared" si="88"/>
        <v>-2.476939456228148</v>
      </c>
      <c r="L277" s="3">
        <f t="shared" si="97"/>
        <v>0.04421001073534526</v>
      </c>
      <c r="M277" s="3">
        <f t="shared" si="89"/>
        <v>2.5330470273633443</v>
      </c>
      <c r="N277" s="3">
        <f t="shared" si="98"/>
        <v>-1.9908438970900424</v>
      </c>
      <c r="O277" s="3">
        <f t="shared" si="99"/>
        <v>5.720034826205047</v>
      </c>
      <c r="P277" s="2">
        <f t="shared" si="100"/>
        <v>0.23833478442521028</v>
      </c>
      <c r="Q277" s="3">
        <f t="shared" si="101"/>
        <v>17.48889223681317</v>
      </c>
      <c r="R277" s="2">
        <f t="shared" si="102"/>
        <v>0.22870384320054882</v>
      </c>
      <c r="S277" s="3">
        <f t="shared" si="103"/>
        <v>1.3569763158459274</v>
      </c>
      <c r="T277" s="3">
        <f t="shared" si="90"/>
        <v>77.749015797183</v>
      </c>
      <c r="U277" s="3">
        <f t="shared" si="104"/>
        <v>-0.3668159163179608</v>
      </c>
      <c r="V277" s="3">
        <f t="shared" si="91"/>
        <v>-21.017003863243136</v>
      </c>
    </row>
    <row r="278" spans="1:22" ht="13.5">
      <c r="A278" s="1">
        <v>39356</v>
      </c>
      <c r="B278" s="2">
        <f t="shared" si="94"/>
        <v>0.16666666666666666</v>
      </c>
      <c r="C278" s="3">
        <f t="shared" si="92"/>
        <v>34.96666666666667</v>
      </c>
      <c r="D278" s="3">
        <f t="shared" si="84"/>
        <v>0.6102834617806839</v>
      </c>
      <c r="E278" s="3">
        <f t="shared" si="93"/>
        <v>138.4</v>
      </c>
      <c r="F278" s="4">
        <f t="shared" si="85"/>
        <v>2.4155356847601523</v>
      </c>
      <c r="G278" s="5">
        <f t="shared" si="86"/>
        <v>274</v>
      </c>
      <c r="H278" s="7">
        <f t="shared" si="95"/>
        <v>4</v>
      </c>
      <c r="I278" s="3">
        <f t="shared" si="96"/>
        <v>4.69947832564391</v>
      </c>
      <c r="J278" s="3">
        <f t="shared" si="87"/>
        <v>-0.05001654180216839</v>
      </c>
      <c r="K278" s="3">
        <f t="shared" si="88"/>
        <v>-2.8657367511039054</v>
      </c>
      <c r="L278" s="3">
        <f t="shared" si="97"/>
        <v>0.0456806808297429</v>
      </c>
      <c r="M278" s="3">
        <f t="shared" si="89"/>
        <v>2.6173102168284355</v>
      </c>
      <c r="N278" s="3">
        <f t="shared" si="98"/>
        <v>-1.9893732269956448</v>
      </c>
      <c r="O278" s="3">
        <f t="shared" si="99"/>
        <v>5.732593296144968</v>
      </c>
      <c r="P278" s="2">
        <f t="shared" si="100"/>
        <v>0.23885805400604032</v>
      </c>
      <c r="Q278" s="3">
        <f t="shared" si="101"/>
        <v>17.465098674944574</v>
      </c>
      <c r="R278" s="2">
        <f t="shared" si="102"/>
        <v>0.22771244478935726</v>
      </c>
      <c r="S278" s="3">
        <f t="shared" si="103"/>
        <v>1.3637516147021052</v>
      </c>
      <c r="T278" s="3">
        <f t="shared" si="90"/>
        <v>78.13721182658182</v>
      </c>
      <c r="U278" s="3">
        <f t="shared" si="104"/>
        <v>-0.36968807406381254</v>
      </c>
      <c r="V278" s="3">
        <f t="shared" si="91"/>
        <v>-21.18156638017625</v>
      </c>
    </row>
    <row r="279" spans="1:22" ht="13.5">
      <c r="A279" s="1">
        <v>39357</v>
      </c>
      <c r="B279" s="2">
        <f t="shared" si="94"/>
        <v>0.16666666666666666</v>
      </c>
      <c r="C279" s="3">
        <f t="shared" si="92"/>
        <v>34.96666666666667</v>
      </c>
      <c r="D279" s="3">
        <f t="shared" si="84"/>
        <v>0.6102834617806839</v>
      </c>
      <c r="E279" s="3">
        <f t="shared" si="93"/>
        <v>138.4</v>
      </c>
      <c r="F279" s="4">
        <f t="shared" si="85"/>
        <v>2.4155356847601523</v>
      </c>
      <c r="G279" s="5">
        <f t="shared" si="86"/>
        <v>275</v>
      </c>
      <c r="H279" s="7">
        <f t="shared" si="95"/>
        <v>4</v>
      </c>
      <c r="I279" s="3">
        <f t="shared" si="96"/>
        <v>4.7166925319649495</v>
      </c>
      <c r="J279" s="3">
        <f t="shared" si="87"/>
        <v>-0.056794747153919974</v>
      </c>
      <c r="K279" s="3">
        <f t="shared" si="88"/>
        <v>-3.2540993104322586</v>
      </c>
      <c r="L279" s="3">
        <f t="shared" si="97"/>
        <v>0.04712578783144539</v>
      </c>
      <c r="M279" s="3">
        <f t="shared" si="89"/>
        <v>2.7001087489707927</v>
      </c>
      <c r="N279" s="3">
        <f t="shared" si="98"/>
        <v>-1.9879281199939425</v>
      </c>
      <c r="O279" s="3">
        <f t="shared" si="99"/>
        <v>5.745244445759933</v>
      </c>
      <c r="P279" s="2">
        <f t="shared" si="100"/>
        <v>0.23938518523999722</v>
      </c>
      <c r="Q279" s="3">
        <f t="shared" si="101"/>
        <v>17.441407721043962</v>
      </c>
      <c r="R279" s="2">
        <f t="shared" si="102"/>
        <v>0.2267253217101651</v>
      </c>
      <c r="S279" s="3">
        <f t="shared" si="103"/>
        <v>1.3705185960223698</v>
      </c>
      <c r="T279" s="3">
        <f t="shared" si="90"/>
        <v>78.52493129627685</v>
      </c>
      <c r="U279" s="3">
        <f t="shared" si="104"/>
        <v>-0.37256162069749604</v>
      </c>
      <c r="V279" s="3">
        <f t="shared" si="91"/>
        <v>-21.346208474520342</v>
      </c>
    </row>
    <row r="280" spans="1:22" ht="13.5">
      <c r="A280" s="1">
        <v>39358</v>
      </c>
      <c r="B280" s="2">
        <f t="shared" si="94"/>
        <v>0.16666666666666666</v>
      </c>
      <c r="C280" s="3">
        <f t="shared" si="92"/>
        <v>34.96666666666667</v>
      </c>
      <c r="D280" s="3">
        <f t="shared" si="84"/>
        <v>0.6102834617806839</v>
      </c>
      <c r="E280" s="3">
        <f t="shared" si="93"/>
        <v>138.4</v>
      </c>
      <c r="F280" s="4">
        <f t="shared" si="85"/>
        <v>2.4155356847601523</v>
      </c>
      <c r="G280" s="5">
        <f t="shared" si="86"/>
        <v>276</v>
      </c>
      <c r="H280" s="7">
        <f t="shared" si="95"/>
        <v>4</v>
      </c>
      <c r="I280" s="3">
        <f t="shared" si="96"/>
        <v>4.73390673828599</v>
      </c>
      <c r="J280" s="3">
        <f t="shared" si="87"/>
        <v>-0.06356366281074435</v>
      </c>
      <c r="K280" s="3">
        <f t="shared" si="88"/>
        <v>-3.641929609448319</v>
      </c>
      <c r="L280" s="3">
        <f t="shared" si="97"/>
        <v>0.04854364969624098</v>
      </c>
      <c r="M280" s="3">
        <f t="shared" si="89"/>
        <v>2.781346249756129</v>
      </c>
      <c r="N280" s="3">
        <f t="shared" si="98"/>
        <v>-1.9865102581291467</v>
      </c>
      <c r="O280" s="3">
        <f t="shared" si="99"/>
        <v>5.7579921791993</v>
      </c>
      <c r="P280" s="2">
        <f t="shared" si="100"/>
        <v>0.23991634079997082</v>
      </c>
      <c r="Q280" s="3">
        <f t="shared" si="101"/>
        <v>17.417828320833216</v>
      </c>
      <c r="R280" s="2">
        <f t="shared" si="102"/>
        <v>0.225742846701384</v>
      </c>
      <c r="S280" s="3">
        <f t="shared" si="103"/>
        <v>1.3772747942349506</v>
      </c>
      <c r="T280" s="3">
        <f t="shared" si="90"/>
        <v>78.91203293941155</v>
      </c>
      <c r="U280" s="3">
        <f t="shared" si="104"/>
        <v>-0.3754369830825577</v>
      </c>
      <c r="V280" s="3">
        <f t="shared" si="91"/>
        <v>-21.510954603755042</v>
      </c>
    </row>
    <row r="281" spans="1:22" ht="13.5">
      <c r="A281" s="1">
        <v>39359</v>
      </c>
      <c r="B281" s="2">
        <f t="shared" si="94"/>
        <v>0.16666666666666666</v>
      </c>
      <c r="C281" s="3">
        <f t="shared" si="92"/>
        <v>34.96666666666667</v>
      </c>
      <c r="D281" s="3">
        <f t="shared" si="84"/>
        <v>0.6102834617806839</v>
      </c>
      <c r="E281" s="3">
        <f t="shared" si="93"/>
        <v>138.4</v>
      </c>
      <c r="F281" s="4">
        <f t="shared" si="85"/>
        <v>2.4155356847601523</v>
      </c>
      <c r="G281" s="5">
        <f t="shared" si="86"/>
        <v>277</v>
      </c>
      <c r="H281" s="7">
        <f t="shared" si="95"/>
        <v>4</v>
      </c>
      <c r="I281" s="3">
        <f t="shared" si="96"/>
        <v>4.751120944607029</v>
      </c>
      <c r="J281" s="3">
        <f t="shared" si="87"/>
        <v>-0.07032157271410419</v>
      </c>
      <c r="K281" s="3">
        <f t="shared" si="88"/>
        <v>-4.0291293252405</v>
      </c>
      <c r="L281" s="3">
        <f t="shared" si="97"/>
        <v>0.0499326082199037</v>
      </c>
      <c r="M281" s="3">
        <f t="shared" si="89"/>
        <v>2.8609277110807243</v>
      </c>
      <c r="N281" s="3">
        <f t="shared" si="98"/>
        <v>-1.9851212996054841</v>
      </c>
      <c r="O281" s="3">
        <f t="shared" si="99"/>
        <v>5.770840246422413</v>
      </c>
      <c r="P281" s="2">
        <f t="shared" si="100"/>
        <v>0.2404516769342672</v>
      </c>
      <c r="Q281" s="3">
        <f t="shared" si="101"/>
        <v>17.394369392100156</v>
      </c>
      <c r="R281" s="2">
        <f t="shared" si="102"/>
        <v>0.2247653913375065</v>
      </c>
      <c r="S281" s="3">
        <f t="shared" si="103"/>
        <v>1.3840177450466447</v>
      </c>
      <c r="T281" s="3">
        <f t="shared" si="90"/>
        <v>79.29837556238593</v>
      </c>
      <c r="U281" s="3">
        <f t="shared" si="104"/>
        <v>-0.37831457601715723</v>
      </c>
      <c r="V281" s="3">
        <f t="shared" si="91"/>
        <v>-21.675828534064262</v>
      </c>
    </row>
    <row r="282" spans="1:22" ht="13.5">
      <c r="A282" s="1">
        <v>39360</v>
      </c>
      <c r="B282" s="2">
        <f t="shared" si="94"/>
        <v>0.16666666666666666</v>
      </c>
      <c r="C282" s="3">
        <f t="shared" si="92"/>
        <v>34.96666666666667</v>
      </c>
      <c r="D282" s="3">
        <f t="shared" si="84"/>
        <v>0.6102834617806839</v>
      </c>
      <c r="E282" s="3">
        <f t="shared" si="93"/>
        <v>138.4</v>
      </c>
      <c r="F282" s="4">
        <f t="shared" si="85"/>
        <v>2.4155356847601523</v>
      </c>
      <c r="G282" s="5">
        <f t="shared" si="86"/>
        <v>278</v>
      </c>
      <c r="H282" s="7">
        <f t="shared" si="95"/>
        <v>4</v>
      </c>
      <c r="I282" s="3">
        <f t="shared" si="96"/>
        <v>4.76833515092807</v>
      </c>
      <c r="J282" s="3">
        <f t="shared" si="87"/>
        <v>-0.07706674656218485</v>
      </c>
      <c r="K282" s="3">
        <f t="shared" si="88"/>
        <v>-4.415599318817538</v>
      </c>
      <c r="L282" s="3">
        <f t="shared" si="97"/>
        <v>0.0512910309969038</v>
      </c>
      <c r="M282" s="3">
        <f t="shared" si="89"/>
        <v>2.938759602997271</v>
      </c>
      <c r="N282" s="3">
        <f t="shared" si="98"/>
        <v>-1.983762876828484</v>
      </c>
      <c r="O282" s="3">
        <f t="shared" si="99"/>
        <v>5.783792230460118</v>
      </c>
      <c r="P282" s="2">
        <f t="shared" si="100"/>
        <v>0.24099134293583824</v>
      </c>
      <c r="Q282" s="3">
        <f t="shared" si="101"/>
        <v>17.371039822473577</v>
      </c>
      <c r="R282" s="2">
        <f t="shared" si="102"/>
        <v>0.22379332593639903</v>
      </c>
      <c r="S282" s="3">
        <f t="shared" si="103"/>
        <v>1.3907449863710148</v>
      </c>
      <c r="T282" s="3">
        <f t="shared" si="90"/>
        <v>79.68381809803834</v>
      </c>
      <c r="U282" s="3">
        <f t="shared" si="104"/>
        <v>-0.3811947999776281</v>
      </c>
      <c r="V282" s="3">
        <f t="shared" si="91"/>
        <v>-21.8408532110517</v>
      </c>
    </row>
    <row r="283" spans="1:22" ht="13.5">
      <c r="A283" s="1">
        <v>39361</v>
      </c>
      <c r="B283" s="2">
        <f t="shared" si="94"/>
        <v>0.16666666666666666</v>
      </c>
      <c r="C283" s="3">
        <f t="shared" si="92"/>
        <v>34.96666666666667</v>
      </c>
      <c r="D283" s="3">
        <f t="shared" si="84"/>
        <v>0.6102834617806839</v>
      </c>
      <c r="E283" s="3">
        <f t="shared" si="93"/>
        <v>138.4</v>
      </c>
      <c r="F283" s="4">
        <f t="shared" si="85"/>
        <v>2.4155356847601523</v>
      </c>
      <c r="G283" s="5">
        <f t="shared" si="86"/>
        <v>279</v>
      </c>
      <c r="H283" s="7">
        <f t="shared" si="95"/>
        <v>4</v>
      </c>
      <c r="I283" s="3">
        <f t="shared" si="96"/>
        <v>4.785549357249109</v>
      </c>
      <c r="J283" s="3">
        <f t="shared" si="87"/>
        <v>-0.08379743953731864</v>
      </c>
      <c r="K283" s="3">
        <f t="shared" si="88"/>
        <v>-4.801239619491056</v>
      </c>
      <c r="L283" s="3">
        <f t="shared" si="97"/>
        <v>0.05261731335104673</v>
      </c>
      <c r="M283" s="3">
        <f t="shared" si="89"/>
        <v>3.014749984332336</v>
      </c>
      <c r="N283" s="3">
        <f t="shared" si="98"/>
        <v>-1.982436594474341</v>
      </c>
      <c r="O283" s="3">
        <f t="shared" si="99"/>
        <v>5.796851534821582</v>
      </c>
      <c r="P283" s="2">
        <f t="shared" si="100"/>
        <v>0.2415354806175659</v>
      </c>
      <c r="Q283" s="3">
        <f t="shared" si="101"/>
        <v>17.34784846726744</v>
      </c>
      <c r="R283" s="2">
        <f t="shared" si="102"/>
        <v>0.22282701946947667</v>
      </c>
      <c r="S283" s="3">
        <f t="shared" si="103"/>
        <v>1.397454059216653</v>
      </c>
      <c r="T283" s="3">
        <f t="shared" si="90"/>
        <v>80.06821965653926</v>
      </c>
      <c r="U283" s="3">
        <f t="shared" si="104"/>
        <v>-0.38407803891512066</v>
      </c>
      <c r="V283" s="3">
        <f t="shared" si="91"/>
        <v>-22.006050633497807</v>
      </c>
    </row>
    <row r="284" spans="1:22" ht="13.5">
      <c r="A284" s="1">
        <v>39362</v>
      </c>
      <c r="B284" s="2">
        <f t="shared" si="94"/>
        <v>0.16666666666666666</v>
      </c>
      <c r="C284" s="3">
        <f t="shared" si="92"/>
        <v>34.96666666666667</v>
      </c>
      <c r="D284" s="3">
        <f t="shared" si="84"/>
        <v>0.6102834617806839</v>
      </c>
      <c r="E284" s="3">
        <f t="shared" si="93"/>
        <v>138.4</v>
      </c>
      <c r="F284" s="4">
        <f t="shared" si="85"/>
        <v>2.4155356847601523</v>
      </c>
      <c r="G284" s="5">
        <f t="shared" si="86"/>
        <v>280</v>
      </c>
      <c r="H284" s="7">
        <f t="shared" si="95"/>
        <v>4</v>
      </c>
      <c r="I284" s="3">
        <f t="shared" si="96"/>
        <v>4.802763563570149</v>
      </c>
      <c r="J284" s="3">
        <f t="shared" si="87"/>
        <v>-0.09051189207607961</v>
      </c>
      <c r="K284" s="3">
        <f t="shared" si="88"/>
        <v>-5.1859494117029605</v>
      </c>
      <c r="L284" s="3">
        <f t="shared" si="97"/>
        <v>0.053909880235755825</v>
      </c>
      <c r="M284" s="3">
        <f t="shared" si="89"/>
        <v>3.0888086115645406</v>
      </c>
      <c r="N284" s="3">
        <f t="shared" si="98"/>
        <v>-1.981144027589632</v>
      </c>
      <c r="O284" s="3">
        <f t="shared" si="99"/>
        <v>5.810021371062557</v>
      </c>
      <c r="P284" s="2">
        <f t="shared" si="100"/>
        <v>0.2420842237942732</v>
      </c>
      <c r="Q284" s="3">
        <f t="shared" si="101"/>
        <v>17.324804147395504</v>
      </c>
      <c r="R284" s="2">
        <f t="shared" si="102"/>
        <v>0.22186683947481267</v>
      </c>
      <c r="S284" s="3">
        <f t="shared" si="103"/>
        <v>1.4041425085352017</v>
      </c>
      <c r="T284" s="3">
        <f t="shared" si="90"/>
        <v>80.45143957397923</v>
      </c>
      <c r="U284" s="3">
        <f t="shared" si="104"/>
        <v>-0.38696465811174346</v>
      </c>
      <c r="V284" s="3">
        <f t="shared" si="91"/>
        <v>-22.171441730525736</v>
      </c>
    </row>
    <row r="285" spans="1:22" ht="13.5">
      <c r="A285" s="1">
        <v>39363</v>
      </c>
      <c r="B285" s="2">
        <f t="shared" si="94"/>
        <v>0.16666666666666666</v>
      </c>
      <c r="C285" s="3">
        <f t="shared" si="92"/>
        <v>34.96666666666667</v>
      </c>
      <c r="D285" s="3">
        <f t="shared" si="84"/>
        <v>0.6102834617806839</v>
      </c>
      <c r="E285" s="3">
        <f t="shared" si="93"/>
        <v>138.4</v>
      </c>
      <c r="F285" s="4">
        <f t="shared" si="85"/>
        <v>2.4155356847601523</v>
      </c>
      <c r="G285" s="5">
        <f t="shared" si="86"/>
        <v>281</v>
      </c>
      <c r="H285" s="7">
        <f t="shared" si="95"/>
        <v>4</v>
      </c>
      <c r="I285" s="3">
        <f t="shared" si="96"/>
        <v>4.819977769891189</v>
      </c>
      <c r="J285" s="3">
        <f t="shared" si="87"/>
        <v>-0.09720832968417968</v>
      </c>
      <c r="K285" s="3">
        <f t="shared" si="88"/>
        <v>-5.569627024419774</v>
      </c>
      <c r="L285" s="3">
        <f t="shared" si="97"/>
        <v>0.05516718810174464</v>
      </c>
      <c r="M285" s="3">
        <f t="shared" si="89"/>
        <v>3.1608470458342994</v>
      </c>
      <c r="N285" s="3">
        <f t="shared" si="98"/>
        <v>-1.9798867197236432</v>
      </c>
      <c r="O285" s="3">
        <f t="shared" si="99"/>
        <v>5.823304746531608</v>
      </c>
      <c r="P285" s="2">
        <f t="shared" si="100"/>
        <v>0.24263769777215036</v>
      </c>
      <c r="Q285" s="3">
        <f t="shared" si="101"/>
        <v>17.301915647357152</v>
      </c>
      <c r="R285" s="2">
        <f t="shared" si="102"/>
        <v>0.22091315197321468</v>
      </c>
      <c r="S285" s="3">
        <f t="shared" si="103"/>
        <v>1.4108078840289862</v>
      </c>
      <c r="T285" s="3">
        <f t="shared" si="90"/>
        <v>80.833337458643</v>
      </c>
      <c r="U285" s="3">
        <f t="shared" si="104"/>
        <v>-0.38985500210236695</v>
      </c>
      <c r="V285" s="3">
        <f t="shared" si="91"/>
        <v>-22.33704624252946</v>
      </c>
    </row>
    <row r="286" spans="1:22" ht="13.5">
      <c r="A286" s="1">
        <v>39364</v>
      </c>
      <c r="B286" s="2">
        <f t="shared" si="94"/>
        <v>0.16666666666666666</v>
      </c>
      <c r="C286" s="3">
        <f t="shared" si="92"/>
        <v>34.96666666666667</v>
      </c>
      <c r="D286" s="3">
        <f t="shared" si="84"/>
        <v>0.6102834617806839</v>
      </c>
      <c r="E286" s="3">
        <f t="shared" si="93"/>
        <v>138.4</v>
      </c>
      <c r="F286" s="4">
        <f t="shared" si="85"/>
        <v>2.4155356847601523</v>
      </c>
      <c r="G286" s="5">
        <f t="shared" si="86"/>
        <v>282</v>
      </c>
      <c r="H286" s="7">
        <f t="shared" si="95"/>
        <v>4</v>
      </c>
      <c r="I286" s="3">
        <f t="shared" si="96"/>
        <v>4.837191976212229</v>
      </c>
      <c r="J286" s="3">
        <f t="shared" si="87"/>
        <v>-0.10388496279821144</v>
      </c>
      <c r="K286" s="3">
        <f t="shared" si="88"/>
        <v>-5.952169923211082</v>
      </c>
      <c r="L286" s="3">
        <f t="shared" si="97"/>
        <v>0.05638772672986744</v>
      </c>
      <c r="M286" s="3">
        <f t="shared" si="89"/>
        <v>3.2307787579584235</v>
      </c>
      <c r="N286" s="3">
        <f t="shared" si="98"/>
        <v>-1.9786661810955204</v>
      </c>
      <c r="O286" s="3">
        <f t="shared" si="99"/>
        <v>5.836704452311246</v>
      </c>
      <c r="P286" s="2">
        <f t="shared" si="100"/>
        <v>0.24319601884630193</v>
      </c>
      <c r="Q286" s="3">
        <f t="shared" si="101"/>
        <v>17.279191713294296</v>
      </c>
      <c r="R286" s="2">
        <f t="shared" si="102"/>
        <v>0.21996632138726233</v>
      </c>
      <c r="S286" s="3">
        <f t="shared" si="103"/>
        <v>1.4174477409183412</v>
      </c>
      <c r="T286" s="3">
        <f t="shared" si="90"/>
        <v>81.21377323497391</v>
      </c>
      <c r="U286" s="3">
        <f t="shared" si="104"/>
        <v>-0.3927493926679923</v>
      </c>
      <c r="V286" s="3">
        <f t="shared" si="91"/>
        <v>-22.502882606202277</v>
      </c>
    </row>
    <row r="287" spans="1:22" ht="13.5">
      <c r="A287" s="1">
        <v>39365</v>
      </c>
      <c r="B287" s="2">
        <f t="shared" si="94"/>
        <v>0.16666666666666666</v>
      </c>
      <c r="C287" s="3">
        <f t="shared" si="92"/>
        <v>34.96666666666667</v>
      </c>
      <c r="D287" s="3">
        <f t="shared" si="84"/>
        <v>0.6102834617806839</v>
      </c>
      <c r="E287" s="3">
        <f t="shared" si="93"/>
        <v>138.4</v>
      </c>
      <c r="F287" s="4">
        <f t="shared" si="85"/>
        <v>2.4155356847601523</v>
      </c>
      <c r="G287" s="5">
        <f t="shared" si="86"/>
        <v>283</v>
      </c>
      <c r="H287" s="7">
        <f t="shared" si="95"/>
        <v>4</v>
      </c>
      <c r="I287" s="3">
        <f t="shared" si="96"/>
        <v>4.854406182533269</v>
      </c>
      <c r="J287" s="3">
        <f t="shared" si="87"/>
        <v>-0.11053998669614547</v>
      </c>
      <c r="K287" s="3">
        <f t="shared" si="88"/>
        <v>-6.333474705121404</v>
      </c>
      <c r="L287" s="3">
        <f t="shared" si="97"/>
        <v>0.0575700210269724</v>
      </c>
      <c r="M287" s="3">
        <f t="shared" si="89"/>
        <v>3.298519231324924</v>
      </c>
      <c r="N287" s="3">
        <f t="shared" si="98"/>
        <v>-1.9774838867984152</v>
      </c>
      <c r="O287" s="3">
        <f t="shared" si="99"/>
        <v>5.850223051371353</v>
      </c>
      <c r="P287" s="2">
        <f t="shared" si="100"/>
        <v>0.2437592938071397</v>
      </c>
      <c r="Q287" s="3">
        <f t="shared" si="101"/>
        <v>17.256641051118656</v>
      </c>
      <c r="R287" s="2">
        <f t="shared" si="102"/>
        <v>0.21902671046327735</v>
      </c>
      <c r="S287" s="3">
        <f t="shared" si="103"/>
        <v>1.4240596406688895</v>
      </c>
      <c r="T287" s="3">
        <f t="shared" si="90"/>
        <v>81.59260718524392</v>
      </c>
      <c r="U287" s="3">
        <f t="shared" si="104"/>
        <v>-0.39564812690627293</v>
      </c>
      <c r="V287" s="3">
        <f t="shared" si="91"/>
        <v>-22.668967843985826</v>
      </c>
    </row>
    <row r="288" spans="1:22" ht="13.5">
      <c r="A288" s="1">
        <v>39366</v>
      </c>
      <c r="B288" s="2">
        <f t="shared" si="94"/>
        <v>0.16666666666666666</v>
      </c>
      <c r="C288" s="3">
        <f t="shared" si="92"/>
        <v>34.96666666666667</v>
      </c>
      <c r="D288" s="3">
        <f t="shared" si="84"/>
        <v>0.6102834617806839</v>
      </c>
      <c r="E288" s="3">
        <f t="shared" si="93"/>
        <v>138.4</v>
      </c>
      <c r="F288" s="4">
        <f t="shared" si="85"/>
        <v>2.4155356847601523</v>
      </c>
      <c r="G288" s="5">
        <f t="shared" si="86"/>
        <v>284</v>
      </c>
      <c r="H288" s="7">
        <f t="shared" si="95"/>
        <v>4</v>
      </c>
      <c r="I288" s="3">
        <f t="shared" si="96"/>
        <v>4.87162038885431</v>
      </c>
      <c r="J288" s="3">
        <f t="shared" si="87"/>
        <v>-0.11717158145838943</v>
      </c>
      <c r="K288" s="3">
        <f t="shared" si="88"/>
        <v>-6.713437096439045</v>
      </c>
      <c r="L288" s="3">
        <f t="shared" si="97"/>
        <v>0.05871263278262892</v>
      </c>
      <c r="M288" s="3">
        <f t="shared" si="89"/>
        <v>3.3639860625460756</v>
      </c>
      <c r="N288" s="3">
        <f t="shared" si="98"/>
        <v>-1.976341275042759</v>
      </c>
      <c r="O288" s="3">
        <f t="shared" si="99"/>
        <v>5.8638628669527915</v>
      </c>
      <c r="P288" s="2">
        <f t="shared" si="100"/>
        <v>0.2443276194563663</v>
      </c>
      <c r="Q288" s="3">
        <f t="shared" si="101"/>
        <v>17.23427232470773</v>
      </c>
      <c r="R288" s="2">
        <f t="shared" si="102"/>
        <v>0.2180946801961555</v>
      </c>
      <c r="S288" s="3">
        <f t="shared" si="103"/>
        <v>1.4306411516792448</v>
      </c>
      <c r="T288" s="3">
        <f t="shared" si="90"/>
        <v>81.96969998895618</v>
      </c>
      <c r="U288" s="3">
        <f t="shared" si="104"/>
        <v>-0.398551475384469</v>
      </c>
      <c r="V288" s="3">
        <f t="shared" si="91"/>
        <v>-22.83531745824219</v>
      </c>
    </row>
    <row r="289" spans="1:22" ht="13.5">
      <c r="A289" s="1">
        <v>39367</v>
      </c>
      <c r="B289" s="2">
        <f t="shared" si="94"/>
        <v>0.16666666666666666</v>
      </c>
      <c r="C289" s="3">
        <f t="shared" si="92"/>
        <v>34.96666666666667</v>
      </c>
      <c r="D289" s="3">
        <f t="shared" si="84"/>
        <v>0.6102834617806839</v>
      </c>
      <c r="E289" s="3">
        <f t="shared" si="93"/>
        <v>138.4</v>
      </c>
      <c r="F289" s="4">
        <f t="shared" si="85"/>
        <v>2.4155356847601523</v>
      </c>
      <c r="G289" s="5">
        <f t="shared" si="86"/>
        <v>285</v>
      </c>
      <c r="H289" s="7">
        <f t="shared" si="95"/>
        <v>4</v>
      </c>
      <c r="I289" s="3">
        <f t="shared" si="96"/>
        <v>4.888834595175349</v>
      </c>
      <c r="J289" s="3">
        <f t="shared" si="87"/>
        <v>-0.12377791198107557</v>
      </c>
      <c r="K289" s="3">
        <f t="shared" si="88"/>
        <v>-7.091951953457416</v>
      </c>
      <c r="L289" s="3">
        <f t="shared" si="97"/>
        <v>0.05981416238464359</v>
      </c>
      <c r="M289" s="3">
        <f t="shared" si="89"/>
        <v>3.4270990597502413</v>
      </c>
      <c r="N289" s="3">
        <f t="shared" si="98"/>
        <v>-1.9752397454407442</v>
      </c>
      <c r="O289" s="3">
        <f t="shared" si="99"/>
        <v>5.877625971199559</v>
      </c>
      <c r="P289" s="2">
        <f t="shared" si="100"/>
        <v>0.24490108213331496</v>
      </c>
      <c r="Q289" s="3">
        <f t="shared" si="101"/>
        <v>17.212094154167076</v>
      </c>
      <c r="R289" s="2">
        <f t="shared" si="102"/>
        <v>0.2171705897569615</v>
      </c>
      <c r="S289" s="3">
        <f t="shared" si="103"/>
        <v>1.4371898499297968</v>
      </c>
      <c r="T289" s="3">
        <f t="shared" si="90"/>
        <v>82.34491276001751</v>
      </c>
      <c r="U289" s="3">
        <f t="shared" si="104"/>
        <v>-0.401459680379757</v>
      </c>
      <c r="V289" s="3">
        <f t="shared" si="91"/>
        <v>-23.00194533043106</v>
      </c>
    </row>
    <row r="290" spans="1:22" ht="13.5">
      <c r="A290" s="1">
        <v>39368</v>
      </c>
      <c r="B290" s="2">
        <f t="shared" si="94"/>
        <v>0.16666666666666666</v>
      </c>
      <c r="C290" s="3">
        <f t="shared" si="92"/>
        <v>34.96666666666667</v>
      </c>
      <c r="D290" s="3">
        <f t="shared" si="84"/>
        <v>0.6102834617806839</v>
      </c>
      <c r="E290" s="3">
        <f t="shared" si="93"/>
        <v>138.4</v>
      </c>
      <c r="F290" s="4">
        <f t="shared" si="85"/>
        <v>2.4155356847601523</v>
      </c>
      <c r="G290" s="5">
        <f t="shared" si="86"/>
        <v>286</v>
      </c>
      <c r="H290" s="7">
        <f t="shared" si="95"/>
        <v>4</v>
      </c>
      <c r="I290" s="3">
        <f t="shared" si="96"/>
        <v>4.9060488014963894</v>
      </c>
      <c r="J290" s="3">
        <f t="shared" si="87"/>
        <v>-0.1303571280431215</v>
      </c>
      <c r="K290" s="3">
        <f t="shared" si="88"/>
        <v>-7.4689132663173305</v>
      </c>
      <c r="L290" s="3">
        <f t="shared" si="97"/>
        <v>0.0608732504913288</v>
      </c>
      <c r="M290" s="3">
        <f t="shared" si="89"/>
        <v>3.4877803383958055</v>
      </c>
      <c r="N290" s="3">
        <f t="shared" si="98"/>
        <v>-1.974180657334059</v>
      </c>
      <c r="O290" s="3">
        <f t="shared" si="99"/>
        <v>5.891514174058422</v>
      </c>
      <c r="P290" s="2">
        <f t="shared" si="100"/>
        <v>0.24547975725243423</v>
      </c>
      <c r="Q290" s="3">
        <f t="shared" si="101"/>
        <v>17.190115114155468</v>
      </c>
      <c r="R290" s="2">
        <f t="shared" si="102"/>
        <v>0.2162547964231445</v>
      </c>
      <c r="S290" s="3">
        <f t="shared" si="103"/>
        <v>1.4437033195934323</v>
      </c>
      <c r="T290" s="3">
        <f t="shared" si="90"/>
        <v>82.71810708173032</v>
      </c>
      <c r="U290" s="3">
        <f t="shared" si="104"/>
        <v>-0.40437295421146235</v>
      </c>
      <c r="V290" s="3">
        <f t="shared" si="91"/>
        <v>-23.16886362555368</v>
      </c>
    </row>
    <row r="291" spans="1:22" ht="13.5">
      <c r="A291" s="1">
        <v>39369</v>
      </c>
      <c r="B291" s="2">
        <f t="shared" si="94"/>
        <v>0.16666666666666666</v>
      </c>
      <c r="C291" s="3">
        <f t="shared" si="92"/>
        <v>34.96666666666667</v>
      </c>
      <c r="D291" s="3">
        <f t="shared" si="84"/>
        <v>0.6102834617806839</v>
      </c>
      <c r="E291" s="3">
        <f t="shared" si="93"/>
        <v>138.4</v>
      </c>
      <c r="F291" s="4">
        <f t="shared" si="85"/>
        <v>2.4155356847601523</v>
      </c>
      <c r="G291" s="5">
        <f t="shared" si="86"/>
        <v>287</v>
      </c>
      <c r="H291" s="7">
        <f t="shared" si="95"/>
        <v>4</v>
      </c>
      <c r="I291" s="3">
        <f t="shared" si="96"/>
        <v>4.923263007817429</v>
      </c>
      <c r="J291" s="3">
        <f t="shared" si="87"/>
        <v>-0.13690736442846493</v>
      </c>
      <c r="K291" s="3">
        <f t="shared" si="88"/>
        <v>-7.844214166010537</v>
      </c>
      <c r="L291" s="3">
        <f t="shared" si="97"/>
        <v>0.061888579658537404</v>
      </c>
      <c r="M291" s="3">
        <f t="shared" si="89"/>
        <v>3.5459544144933908</v>
      </c>
      <c r="N291" s="3">
        <f t="shared" si="98"/>
        <v>-1.9731653281668504</v>
      </c>
      <c r="O291" s="3">
        <f t="shared" si="99"/>
        <v>5.905529012465496</v>
      </c>
      <c r="P291" s="2">
        <f t="shared" si="100"/>
        <v>0.246063708852729</v>
      </c>
      <c r="Q291" s="3">
        <f t="shared" si="101"/>
        <v>17.168343732268717</v>
      </c>
      <c r="R291" s="2">
        <f t="shared" si="102"/>
        <v>0.21534765551119653</v>
      </c>
      <c r="S291" s="3">
        <f t="shared" si="103"/>
        <v>1.450179153609238</v>
      </c>
      <c r="T291" s="3">
        <f t="shared" si="90"/>
        <v>83.08914503966325</v>
      </c>
      <c r="U291" s="3">
        <f t="shared" si="104"/>
        <v>-0.4072914776693824</v>
      </c>
      <c r="V291" s="3">
        <f t="shared" si="91"/>
        <v>-23.336082702102427</v>
      </c>
    </row>
    <row r="292" spans="1:22" ht="13.5">
      <c r="A292" s="1">
        <v>39370</v>
      </c>
      <c r="B292" s="2">
        <f t="shared" si="94"/>
        <v>0.16666666666666666</v>
      </c>
      <c r="C292" s="3">
        <f t="shared" si="92"/>
        <v>34.96666666666667</v>
      </c>
      <c r="D292" s="3">
        <f t="shared" si="84"/>
        <v>0.6102834617806839</v>
      </c>
      <c r="E292" s="3">
        <f t="shared" si="93"/>
        <v>138.4</v>
      </c>
      <c r="F292" s="4">
        <f t="shared" si="85"/>
        <v>2.4155356847601523</v>
      </c>
      <c r="G292" s="5">
        <f t="shared" si="86"/>
        <v>288</v>
      </c>
      <c r="H292" s="7">
        <f t="shared" si="95"/>
        <v>4</v>
      </c>
      <c r="I292" s="3">
        <f t="shared" si="96"/>
        <v>4.940477214138469</v>
      </c>
      <c r="J292" s="3">
        <f t="shared" si="87"/>
        <v>-0.1434267411047453</v>
      </c>
      <c r="K292" s="3">
        <f t="shared" si="88"/>
        <v>-8.217746934617427</v>
      </c>
      <c r="L292" s="3">
        <f t="shared" si="97"/>
        <v>0.0628588759195314</v>
      </c>
      <c r="M292" s="3">
        <f t="shared" si="89"/>
        <v>3.601548295125671</v>
      </c>
      <c r="N292" s="3">
        <f t="shared" si="98"/>
        <v>-1.9721950319058563</v>
      </c>
      <c r="O292" s="3">
        <f t="shared" si="99"/>
        <v>5.9196717398398</v>
      </c>
      <c r="P292" s="2">
        <f t="shared" si="100"/>
        <v>0.24665298915999168</v>
      </c>
      <c r="Q292" s="3">
        <f t="shared" si="101"/>
        <v>17.146788487476776</v>
      </c>
      <c r="R292" s="2">
        <f t="shared" si="102"/>
        <v>0.21444952031153233</v>
      </c>
      <c r="S292" s="3">
        <f t="shared" si="103"/>
        <v>1.456614954220425</v>
      </c>
      <c r="T292" s="3">
        <f t="shared" si="90"/>
        <v>83.45788925247197</v>
      </c>
      <c r="U292" s="3">
        <f t="shared" si="104"/>
        <v>-0.4102153985419811</v>
      </c>
      <c r="V292" s="3">
        <f t="shared" si="91"/>
        <v>-23.503611027732543</v>
      </c>
    </row>
    <row r="293" spans="1:22" ht="13.5">
      <c r="A293" s="1">
        <v>39371</v>
      </c>
      <c r="B293" s="2">
        <f t="shared" si="94"/>
        <v>0.16666666666666666</v>
      </c>
      <c r="C293" s="3">
        <f t="shared" si="92"/>
        <v>34.96666666666667</v>
      </c>
      <c r="D293" s="3">
        <f t="shared" si="84"/>
        <v>0.6102834617806839</v>
      </c>
      <c r="E293" s="3">
        <f t="shared" si="93"/>
        <v>138.4</v>
      </c>
      <c r="F293" s="4">
        <f t="shared" si="85"/>
        <v>2.4155356847601523</v>
      </c>
      <c r="G293" s="5">
        <f t="shared" si="86"/>
        <v>289</v>
      </c>
      <c r="H293" s="7">
        <f t="shared" si="95"/>
        <v>4</v>
      </c>
      <c r="I293" s="3">
        <f t="shared" si="96"/>
        <v>4.957691420459509</v>
      </c>
      <c r="J293" s="3">
        <f t="shared" si="87"/>
        <v>-0.14991336345954384</v>
      </c>
      <c r="K293" s="3">
        <f t="shared" si="88"/>
        <v>-8.589403018842596</v>
      </c>
      <c r="L293" s="3">
        <f t="shared" si="97"/>
        <v>0.06378291031580544</v>
      </c>
      <c r="M293" s="3">
        <f t="shared" si="89"/>
        <v>3.654491566157092</v>
      </c>
      <c r="N293" s="3">
        <f t="shared" si="98"/>
        <v>-1.9712709975095823</v>
      </c>
      <c r="O293" s="3">
        <f t="shared" si="99"/>
        <v>5.933943315904435</v>
      </c>
      <c r="P293" s="2">
        <f t="shared" si="100"/>
        <v>0.2472476381626848</v>
      </c>
      <c r="Q293" s="3">
        <f t="shared" si="101"/>
        <v>17.12545780860795</v>
      </c>
      <c r="R293" s="2">
        <f t="shared" si="102"/>
        <v>0.2135607420253313</v>
      </c>
      <c r="S293" s="3">
        <f t="shared" si="103"/>
        <v>1.4630083334778892</v>
      </c>
      <c r="T293" s="3">
        <f t="shared" si="90"/>
        <v>83.82420290075116</v>
      </c>
      <c r="U293" s="3">
        <f t="shared" si="104"/>
        <v>-0.4131448302477992</v>
      </c>
      <c r="V293" s="3">
        <f t="shared" si="91"/>
        <v>-23.671455100847723</v>
      </c>
    </row>
    <row r="294" spans="1:22" ht="13.5">
      <c r="A294" s="1">
        <v>39372</v>
      </c>
      <c r="B294" s="2">
        <f t="shared" si="94"/>
        <v>0.16666666666666666</v>
      </c>
      <c r="C294" s="3">
        <f t="shared" si="92"/>
        <v>34.96666666666667</v>
      </c>
      <c r="D294" s="3">
        <f t="shared" si="84"/>
        <v>0.6102834617806839</v>
      </c>
      <c r="E294" s="3">
        <f t="shared" si="93"/>
        <v>138.4</v>
      </c>
      <c r="F294" s="4">
        <f t="shared" si="85"/>
        <v>2.4155356847601523</v>
      </c>
      <c r="G294" s="5">
        <f t="shared" si="86"/>
        <v>290</v>
      </c>
      <c r="H294" s="7">
        <f t="shared" si="95"/>
        <v>4</v>
      </c>
      <c r="I294" s="3">
        <f t="shared" si="96"/>
        <v>4.974905626780549</v>
      </c>
      <c r="J294" s="3">
        <f t="shared" si="87"/>
        <v>-0.15636532259516564</v>
      </c>
      <c r="K294" s="3">
        <f t="shared" si="88"/>
        <v>-8.959073046904601</v>
      </c>
      <c r="L294" s="3">
        <f t="shared" si="97"/>
        <v>0.06465950037704589</v>
      </c>
      <c r="M294" s="3">
        <f t="shared" si="89"/>
        <v>3.7047164770292844</v>
      </c>
      <c r="N294" s="3">
        <f t="shared" si="98"/>
        <v>-1.970394407448342</v>
      </c>
      <c r="O294" s="3">
        <f t="shared" si="99"/>
        <v>5.94834439685662</v>
      </c>
      <c r="P294" s="2">
        <f t="shared" si="100"/>
        <v>0.24784768320235917</v>
      </c>
      <c r="Q294" s="3">
        <f t="shared" si="101"/>
        <v>17.104360072872808</v>
      </c>
      <c r="R294" s="2">
        <f t="shared" si="102"/>
        <v>0.21268166970303368</v>
      </c>
      <c r="S294" s="3">
        <f t="shared" si="103"/>
        <v>1.4693569137110354</v>
      </c>
      <c r="T294" s="3">
        <f t="shared" si="90"/>
        <v>84.18794975401062</v>
      </c>
      <c r="U294" s="3">
        <f t="shared" si="104"/>
        <v>-0.416079850573002</v>
      </c>
      <c r="V294" s="3">
        <f t="shared" si="91"/>
        <v>-23.839619378266963</v>
      </c>
    </row>
    <row r="295" spans="1:22" ht="13.5">
      <c r="A295" s="1">
        <v>39373</v>
      </c>
      <c r="B295" s="2">
        <f t="shared" si="94"/>
        <v>0.16666666666666666</v>
      </c>
      <c r="C295" s="3">
        <f t="shared" si="92"/>
        <v>34.96666666666667</v>
      </c>
      <c r="D295" s="3">
        <f t="shared" si="84"/>
        <v>0.6102834617806839</v>
      </c>
      <c r="E295" s="3">
        <f t="shared" si="93"/>
        <v>138.4</v>
      </c>
      <c r="F295" s="4">
        <f t="shared" si="85"/>
        <v>2.4155356847601523</v>
      </c>
      <c r="G295" s="5">
        <f t="shared" si="86"/>
        <v>291</v>
      </c>
      <c r="H295" s="7">
        <f t="shared" si="95"/>
        <v>4</v>
      </c>
      <c r="I295" s="3">
        <f t="shared" si="96"/>
        <v>4.992119833101588</v>
      </c>
      <c r="J295" s="3">
        <f t="shared" si="87"/>
        <v>-0.16278069568277492</v>
      </c>
      <c r="K295" s="3">
        <f t="shared" si="88"/>
        <v>-9.326646848826424</v>
      </c>
      <c r="L295" s="3">
        <f t="shared" si="97"/>
        <v>0.06548751154846337</v>
      </c>
      <c r="M295" s="3">
        <f t="shared" si="89"/>
        <v>3.7521580225411895</v>
      </c>
      <c r="N295" s="3">
        <f t="shared" si="98"/>
        <v>-1.9695663962769243</v>
      </c>
      <c r="O295" s="3">
        <f t="shared" si="99"/>
        <v>5.9628753259084215</v>
      </c>
      <c r="P295" s="2">
        <f t="shared" si="100"/>
        <v>0.24845313857951756</v>
      </c>
      <c r="Q295" s="3">
        <f t="shared" si="101"/>
        <v>17.08350360441942</v>
      </c>
      <c r="R295" s="2">
        <f t="shared" si="102"/>
        <v>0.2118126501841425</v>
      </c>
      <c r="S295" s="3">
        <f t="shared" si="103"/>
        <v>1.4756583279676363</v>
      </c>
      <c r="T295" s="3">
        <f t="shared" si="90"/>
        <v>84.54899419587741</v>
      </c>
      <c r="U295" s="3">
        <f t="shared" si="104"/>
        <v>-0.4190205005175347</v>
      </c>
      <c r="V295" s="3">
        <f t="shared" si="91"/>
        <v>-24.008106209114064</v>
      </c>
    </row>
    <row r="296" spans="1:22" ht="13.5">
      <c r="A296" s="1">
        <v>39374</v>
      </c>
      <c r="B296" s="2">
        <f t="shared" si="94"/>
        <v>0.16666666666666666</v>
      </c>
      <c r="C296" s="3">
        <f t="shared" si="92"/>
        <v>34.96666666666667</v>
      </c>
      <c r="D296" s="3">
        <f t="shared" si="84"/>
        <v>0.6102834617806839</v>
      </c>
      <c r="E296" s="3">
        <f t="shared" si="93"/>
        <v>138.4</v>
      </c>
      <c r="F296" s="4">
        <f t="shared" si="85"/>
        <v>2.4155356847601523</v>
      </c>
      <c r="G296" s="5">
        <f t="shared" si="86"/>
        <v>292</v>
      </c>
      <c r="H296" s="7">
        <f t="shared" si="95"/>
        <v>4</v>
      </c>
      <c r="I296" s="3">
        <f t="shared" si="96"/>
        <v>5.009334039422629</v>
      </c>
      <c r="J296" s="3">
        <f t="shared" si="87"/>
        <v>-0.16915754637656197</v>
      </c>
      <c r="K296" s="3">
        <f t="shared" si="88"/>
        <v>-9.692013480165492</v>
      </c>
      <c r="L296" s="3">
        <f t="shared" si="97"/>
        <v>0.06626585856380031</v>
      </c>
      <c r="M296" s="3">
        <f t="shared" si="89"/>
        <v>3.7967540215166005</v>
      </c>
      <c r="N296" s="3">
        <f t="shared" si="98"/>
        <v>-1.9687880492615875</v>
      </c>
      <c r="O296" s="3">
        <f t="shared" si="99"/>
        <v>5.977536124220654</v>
      </c>
      <c r="P296" s="2">
        <f t="shared" si="100"/>
        <v>0.24906400517586058</v>
      </c>
      <c r="Q296" s="3">
        <f t="shared" si="101"/>
        <v>17.062896672910465</v>
      </c>
      <c r="R296" s="2">
        <f t="shared" si="102"/>
        <v>0.21095402803793606</v>
      </c>
      <c r="S296" s="3">
        <f t="shared" si="103"/>
        <v>1.4819102204247214</v>
      </c>
      <c r="T296" s="3">
        <f t="shared" si="90"/>
        <v>84.90720124763806</v>
      </c>
      <c r="U296" s="3">
        <f t="shared" si="104"/>
        <v>-0.42196678325189957</v>
      </c>
      <c r="V296" s="3">
        <f t="shared" si="91"/>
        <v>-24.176915775045433</v>
      </c>
    </row>
    <row r="297" spans="1:22" ht="13.5">
      <c r="A297" s="1">
        <v>39375</v>
      </c>
      <c r="B297" s="2">
        <f t="shared" si="94"/>
        <v>0.16666666666666666</v>
      </c>
      <c r="C297" s="3">
        <f t="shared" si="92"/>
        <v>34.96666666666667</v>
      </c>
      <c r="D297" s="3">
        <f t="shared" si="84"/>
        <v>0.6102834617806839</v>
      </c>
      <c r="E297" s="3">
        <f t="shared" si="93"/>
        <v>138.4</v>
      </c>
      <c r="F297" s="4">
        <f t="shared" si="85"/>
        <v>2.4155356847601523</v>
      </c>
      <c r="G297" s="5">
        <f t="shared" si="86"/>
        <v>293</v>
      </c>
      <c r="H297" s="7">
        <f t="shared" si="95"/>
        <v>4</v>
      </c>
      <c r="I297" s="3">
        <f t="shared" si="96"/>
        <v>5.026548245743669</v>
      </c>
      <c r="J297" s="3">
        <f t="shared" si="87"/>
        <v>-0.17549392528844382</v>
      </c>
      <c r="K297" s="3">
        <f t="shared" si="88"/>
        <v>-10.05506124921202</v>
      </c>
      <c r="L297" s="3">
        <f t="shared" si="97"/>
        <v>0.06699350676237713</v>
      </c>
      <c r="M297" s="3">
        <f t="shared" si="89"/>
        <v>3.8384451922653495</v>
      </c>
      <c r="N297" s="3">
        <f t="shared" si="98"/>
        <v>-1.9680604010630107</v>
      </c>
      <c r="O297" s="3">
        <f t="shared" si="99"/>
        <v>5.992326482252986</v>
      </c>
      <c r="P297" s="2">
        <f t="shared" si="100"/>
        <v>0.24968027009387442</v>
      </c>
      <c r="Q297" s="3">
        <f t="shared" si="101"/>
        <v>17.042547492111634</v>
      </c>
      <c r="R297" s="2">
        <f t="shared" si="102"/>
        <v>0.21010614550465143</v>
      </c>
      <c r="S297" s="3">
        <f t="shared" si="103"/>
        <v>1.4881102467726348</v>
      </c>
      <c r="T297" s="3">
        <f t="shared" si="90"/>
        <v>85.26243659024341</v>
      </c>
      <c r="U297" s="3">
        <f t="shared" si="104"/>
        <v>-0.42491866318610366</v>
      </c>
      <c r="V297" s="3">
        <f t="shared" si="91"/>
        <v>-24.346046036904685</v>
      </c>
    </row>
    <row r="298" spans="1:22" ht="13.5">
      <c r="A298" s="1">
        <v>39376</v>
      </c>
      <c r="B298" s="2">
        <f t="shared" si="94"/>
        <v>0.16666666666666666</v>
      </c>
      <c r="C298" s="3">
        <f t="shared" si="92"/>
        <v>34.96666666666667</v>
      </c>
      <c r="D298" s="3">
        <f t="shared" si="84"/>
        <v>0.6102834617806839</v>
      </c>
      <c r="E298" s="3">
        <f t="shared" si="93"/>
        <v>138.4</v>
      </c>
      <c r="F298" s="4">
        <f t="shared" si="85"/>
        <v>2.4155356847601523</v>
      </c>
      <c r="G298" s="5">
        <f t="shared" si="86"/>
        <v>294</v>
      </c>
      <c r="H298" s="7">
        <f t="shared" si="95"/>
        <v>4</v>
      </c>
      <c r="I298" s="3">
        <f t="shared" si="96"/>
        <v>5.043762452064709</v>
      </c>
      <c r="J298" s="3">
        <f t="shared" si="87"/>
        <v>-0.1817878705236578</v>
      </c>
      <c r="K298" s="3">
        <f t="shared" si="88"/>
        <v>-10.415677747676256</v>
      </c>
      <c r="L298" s="3">
        <f t="shared" si="97"/>
        <v>0.06766947334860754</v>
      </c>
      <c r="M298" s="3">
        <f t="shared" si="89"/>
        <v>3.877175224748218</v>
      </c>
      <c r="N298" s="3">
        <f t="shared" si="98"/>
        <v>-1.9673844344767801</v>
      </c>
      <c r="O298" s="3">
        <f t="shared" si="99"/>
        <v>6.0072457515539615</v>
      </c>
      <c r="P298" s="2">
        <f t="shared" si="100"/>
        <v>0.2503019063147484</v>
      </c>
      <c r="Q298" s="3">
        <f t="shared" si="101"/>
        <v>17.02246421847961</v>
      </c>
      <c r="R298" s="2">
        <f t="shared" si="102"/>
        <v>0.20926934243665038</v>
      </c>
      <c r="S298" s="3">
        <f t="shared" si="103"/>
        <v>1.494256074574596</v>
      </c>
      <c r="T298" s="3">
        <f t="shared" si="90"/>
        <v>85.61456658490995</v>
      </c>
      <c r="U298" s="3">
        <f t="shared" si="104"/>
        <v>-0.4278760651518573</v>
      </c>
      <c r="V298" s="3">
        <f t="shared" si="91"/>
        <v>-24.51549268786606</v>
      </c>
    </row>
    <row r="299" spans="1:22" ht="13.5">
      <c r="A299" s="1">
        <v>39377</v>
      </c>
      <c r="B299" s="2">
        <f t="shared" si="94"/>
        <v>0.16666666666666666</v>
      </c>
      <c r="C299" s="3">
        <f t="shared" si="92"/>
        <v>34.96666666666667</v>
      </c>
      <c r="D299" s="3">
        <f t="shared" si="84"/>
        <v>0.6102834617806839</v>
      </c>
      <c r="E299" s="3">
        <f t="shared" si="93"/>
        <v>138.4</v>
      </c>
      <c r="F299" s="4">
        <f t="shared" si="85"/>
        <v>2.4155356847601523</v>
      </c>
      <c r="G299" s="5">
        <f t="shared" si="86"/>
        <v>295</v>
      </c>
      <c r="H299" s="7">
        <f t="shared" si="95"/>
        <v>4</v>
      </c>
      <c r="I299" s="3">
        <f t="shared" si="96"/>
        <v>5.060976658385749</v>
      </c>
      <c r="J299" s="3">
        <f t="shared" si="87"/>
        <v>-0.18803740827743678</v>
      </c>
      <c r="K299" s="3">
        <f t="shared" si="88"/>
        <v>-10.773749884875459</v>
      </c>
      <c r="L299" s="3">
        <f t="shared" si="97"/>
        <v>0.06829282859247994</v>
      </c>
      <c r="M299" s="3">
        <f t="shared" si="89"/>
        <v>3.912890849359455</v>
      </c>
      <c r="N299" s="3">
        <f t="shared" si="98"/>
        <v>-1.9667610792329078</v>
      </c>
      <c r="O299" s="3">
        <f t="shared" si="99"/>
        <v>6.022292937015161</v>
      </c>
      <c r="P299" s="2">
        <f t="shared" si="100"/>
        <v>0.2509288723756317</v>
      </c>
      <c r="Q299" s="3">
        <f t="shared" si="101"/>
        <v>17.00265494973691</v>
      </c>
      <c r="R299" s="2">
        <f t="shared" si="102"/>
        <v>0.20844395623903797</v>
      </c>
      <c r="S299" s="3">
        <f t="shared" si="103"/>
        <v>1.5003453836042628</v>
      </c>
      <c r="T299" s="3">
        <f t="shared" si="90"/>
        <v>85.96345829246076</v>
      </c>
      <c r="U299" s="3">
        <f t="shared" si="104"/>
        <v>-0.43083887369862456</v>
      </c>
      <c r="V299" s="3">
        <f t="shared" si="91"/>
        <v>-24.685249113101115</v>
      </c>
    </row>
    <row r="300" spans="1:22" ht="13.5">
      <c r="A300" s="1">
        <v>39378</v>
      </c>
      <c r="B300" s="2">
        <f t="shared" si="94"/>
        <v>0.16666666666666666</v>
      </c>
      <c r="C300" s="3">
        <f t="shared" si="92"/>
        <v>34.96666666666667</v>
      </c>
      <c r="D300" s="3">
        <f t="shared" si="84"/>
        <v>0.6102834617806839</v>
      </c>
      <c r="E300" s="3">
        <f t="shared" si="93"/>
        <v>138.4</v>
      </c>
      <c r="F300" s="4">
        <f t="shared" si="85"/>
        <v>2.4155356847601523</v>
      </c>
      <c r="G300" s="5">
        <f t="shared" si="86"/>
        <v>296</v>
      </c>
      <c r="H300" s="7">
        <f t="shared" si="95"/>
        <v>4</v>
      </c>
      <c r="I300" s="3">
        <f t="shared" si="96"/>
        <v>5.078190864706789</v>
      </c>
      <c r="J300" s="3">
        <f t="shared" si="87"/>
        <v>-0.19424055349279928</v>
      </c>
      <c r="K300" s="3">
        <f t="shared" si="88"/>
        <v>-11.1291639254225</v>
      </c>
      <c r="L300" s="3">
        <f t="shared" si="97"/>
        <v>0.06886269696957181</v>
      </c>
      <c r="M300" s="3">
        <f t="shared" si="89"/>
        <v>3.9455419022447886</v>
      </c>
      <c r="N300" s="3">
        <f t="shared" si="98"/>
        <v>-1.966191210855816</v>
      </c>
      <c r="O300" s="3">
        <f t="shared" si="99"/>
        <v>6.03746668961432</v>
      </c>
      <c r="P300" s="2">
        <f t="shared" si="100"/>
        <v>0.25156111206726334</v>
      </c>
      <c r="Q300" s="3">
        <f t="shared" si="101"/>
        <v>16.983127723419706</v>
      </c>
      <c r="R300" s="2">
        <f t="shared" si="102"/>
        <v>0.20763032180915442</v>
      </c>
      <c r="S300" s="3">
        <f t="shared" si="103"/>
        <v>1.5063758661639652</v>
      </c>
      <c r="T300" s="3">
        <f t="shared" si="90"/>
        <v>86.30897949155896</v>
      </c>
      <c r="U300" s="3">
        <f t="shared" si="104"/>
        <v>-0.4338069325036536</v>
      </c>
      <c r="V300" s="3">
        <f t="shared" si="91"/>
        <v>-24.855306355975923</v>
      </c>
    </row>
    <row r="301" spans="1:22" ht="13.5">
      <c r="A301" s="1">
        <v>39379</v>
      </c>
      <c r="B301" s="2">
        <f t="shared" si="94"/>
        <v>0.16666666666666666</v>
      </c>
      <c r="C301" s="3">
        <f t="shared" si="92"/>
        <v>34.96666666666667</v>
      </c>
      <c r="D301" s="3">
        <f t="shared" si="84"/>
        <v>0.6102834617806839</v>
      </c>
      <c r="E301" s="3">
        <f t="shared" si="93"/>
        <v>138.4</v>
      </c>
      <c r="F301" s="4">
        <f t="shared" si="85"/>
        <v>2.4155356847601523</v>
      </c>
      <c r="G301" s="5">
        <f t="shared" si="86"/>
        <v>297</v>
      </c>
      <c r="H301" s="7">
        <f t="shared" si="95"/>
        <v>4</v>
      </c>
      <c r="I301" s="3">
        <f t="shared" si="96"/>
        <v>5.0954050710278285</v>
      </c>
      <c r="J301" s="3">
        <f t="shared" si="87"/>
        <v>-0.20039531057931675</v>
      </c>
      <c r="K301" s="3">
        <f t="shared" si="88"/>
        <v>-11.481805530408186</v>
      </c>
      <c r="L301" s="3">
        <f t="shared" si="97"/>
        <v>0.0693782582392343</v>
      </c>
      <c r="M301" s="3">
        <f t="shared" si="89"/>
        <v>3.9750813870768553</v>
      </c>
      <c r="N301" s="3">
        <f t="shared" si="98"/>
        <v>-1.9656756495861534</v>
      </c>
      <c r="O301" s="3">
        <f t="shared" si="99"/>
        <v>6.052765299672742</v>
      </c>
      <c r="P301" s="2">
        <f t="shared" si="100"/>
        <v>0.2521985541530309</v>
      </c>
      <c r="Q301" s="3">
        <f t="shared" si="101"/>
        <v>16.963890515383675</v>
      </c>
      <c r="R301" s="2">
        <f t="shared" si="102"/>
        <v>0.20682877147431977</v>
      </c>
      <c r="S301" s="3">
        <f t="shared" si="103"/>
        <v>1.5123452273864322</v>
      </c>
      <c r="T301" s="3">
        <f t="shared" si="90"/>
        <v>86.65099869599537</v>
      </c>
      <c r="U301" s="3">
        <f t="shared" si="104"/>
        <v>-0.43678004389563635</v>
      </c>
      <c r="V301" s="3">
        <f t="shared" si="91"/>
        <v>-25.025653090758798</v>
      </c>
    </row>
    <row r="302" spans="1:22" ht="13.5">
      <c r="A302" s="1">
        <v>39380</v>
      </c>
      <c r="B302" s="2">
        <f t="shared" si="94"/>
        <v>0.16666666666666666</v>
      </c>
      <c r="C302" s="3">
        <f t="shared" si="92"/>
        <v>34.96666666666667</v>
      </c>
      <c r="D302" s="3">
        <f t="shared" si="84"/>
        <v>0.6102834617806839</v>
      </c>
      <c r="E302" s="3">
        <f t="shared" si="93"/>
        <v>138.4</v>
      </c>
      <c r="F302" s="4">
        <f t="shared" si="85"/>
        <v>2.4155356847601523</v>
      </c>
      <c r="G302" s="5">
        <f t="shared" si="86"/>
        <v>298</v>
      </c>
      <c r="H302" s="7">
        <f t="shared" si="95"/>
        <v>4</v>
      </c>
      <c r="I302" s="3">
        <f t="shared" si="96"/>
        <v>5.112619277348869</v>
      </c>
      <c r="J302" s="3">
        <f t="shared" si="87"/>
        <v>-0.20649967419257267</v>
      </c>
      <c r="K302" s="3">
        <f t="shared" si="88"/>
        <v>-11.831559802060982</v>
      </c>
      <c r="L302" s="3">
        <f t="shared" si="97"/>
        <v>0.06983874845965765</v>
      </c>
      <c r="M302" s="3">
        <f t="shared" si="89"/>
        <v>4.001465533214163</v>
      </c>
      <c r="N302" s="3">
        <f t="shared" si="98"/>
        <v>-1.96521515936573</v>
      </c>
      <c r="O302" s="3">
        <f t="shared" si="99"/>
        <v>6.0681866906528485</v>
      </c>
      <c r="P302" s="2">
        <f t="shared" si="100"/>
        <v>0.25284111211053534</v>
      </c>
      <c r="Q302" s="3">
        <f t="shared" si="101"/>
        <v>16.944951238251928</v>
      </c>
      <c r="R302" s="2">
        <f t="shared" si="102"/>
        <v>0.20603963492716368</v>
      </c>
      <c r="S302" s="3">
        <f t="shared" si="103"/>
        <v>1.5182511855230152</v>
      </c>
      <c r="T302" s="3">
        <f t="shared" si="90"/>
        <v>86.98938517120253</v>
      </c>
      <c r="U302" s="3">
        <f t="shared" si="104"/>
        <v>-0.43975796849117915</v>
      </c>
      <c r="V302" s="3">
        <f t="shared" si="91"/>
        <v>-25.196275601791605</v>
      </c>
    </row>
    <row r="303" spans="1:22" ht="13.5">
      <c r="A303" s="1">
        <v>39381</v>
      </c>
      <c r="B303" s="2">
        <f t="shared" si="94"/>
        <v>0.16666666666666666</v>
      </c>
      <c r="C303" s="3">
        <f t="shared" si="92"/>
        <v>34.96666666666667</v>
      </c>
      <c r="D303" s="3">
        <f t="shared" si="84"/>
        <v>0.6102834617806839</v>
      </c>
      <c r="E303" s="3">
        <f t="shared" si="93"/>
        <v>138.4</v>
      </c>
      <c r="F303" s="4">
        <f t="shared" si="85"/>
        <v>2.4155356847601523</v>
      </c>
      <c r="G303" s="5">
        <f t="shared" si="86"/>
        <v>299</v>
      </c>
      <c r="H303" s="7">
        <f t="shared" si="95"/>
        <v>4</v>
      </c>
      <c r="I303" s="3">
        <f t="shared" si="96"/>
        <v>5.129833483669908</v>
      </c>
      <c r="J303" s="3">
        <f t="shared" si="87"/>
        <v>-0.2125516300738447</v>
      </c>
      <c r="K303" s="3">
        <f t="shared" si="88"/>
        <v>-12.178311331857245</v>
      </c>
      <c r="L303" s="3">
        <f t="shared" si="97"/>
        <v>0.07024346093860118</v>
      </c>
      <c r="M303" s="3">
        <f t="shared" si="89"/>
        <v>4.0246538501739035</v>
      </c>
      <c r="N303" s="3">
        <f t="shared" si="98"/>
        <v>-1.9648104468867866</v>
      </c>
      <c r="O303" s="3">
        <f t="shared" si="99"/>
        <v>6.083728413522095</v>
      </c>
      <c r="P303" s="2">
        <f t="shared" si="100"/>
        <v>0.25348868389675394</v>
      </c>
      <c r="Q303" s="3">
        <f t="shared" si="101"/>
        <v>16.92631773978805</v>
      </c>
      <c r="R303" s="2">
        <f t="shared" si="102"/>
        <v>0.20526323915783543</v>
      </c>
      <c r="S303" s="3">
        <f t="shared" si="103"/>
        <v>1.5240914722215342</v>
      </c>
      <c r="T303" s="3">
        <f t="shared" si="90"/>
        <v>87.32400895017406</v>
      </c>
      <c r="U303" s="3">
        <f t="shared" si="104"/>
        <v>-0.44274042494278815</v>
      </c>
      <c r="V303" s="3">
        <f t="shared" si="91"/>
        <v>-25.367157769050362</v>
      </c>
    </row>
    <row r="304" spans="1:22" ht="13.5">
      <c r="A304" s="1">
        <v>39382</v>
      </c>
      <c r="B304" s="2">
        <f t="shared" si="94"/>
        <v>0.16666666666666666</v>
      </c>
      <c r="C304" s="3">
        <f t="shared" si="92"/>
        <v>34.96666666666667</v>
      </c>
      <c r="D304" s="3">
        <f t="shared" si="84"/>
        <v>0.6102834617806839</v>
      </c>
      <c r="E304" s="3">
        <f t="shared" si="93"/>
        <v>138.4</v>
      </c>
      <c r="F304" s="4">
        <f t="shared" si="85"/>
        <v>2.4155356847601523</v>
      </c>
      <c r="G304" s="5">
        <f t="shared" si="86"/>
        <v>300</v>
      </c>
      <c r="H304" s="7">
        <f t="shared" si="95"/>
        <v>4</v>
      </c>
      <c r="I304" s="3">
        <f t="shared" si="96"/>
        <v>5.1470476899909485</v>
      </c>
      <c r="J304" s="3">
        <f t="shared" si="87"/>
        <v>-0.2185491559493994</v>
      </c>
      <c r="K304" s="3">
        <f t="shared" si="88"/>
        <v>-12.521944252047032</v>
      </c>
      <c r="L304" s="3">
        <f t="shared" si="97"/>
        <v>0.070591747118648</v>
      </c>
      <c r="M304" s="3">
        <f t="shared" si="89"/>
        <v>4.044609178353321</v>
      </c>
      <c r="N304" s="3">
        <f t="shared" si="98"/>
        <v>-1.9644621607067398</v>
      </c>
      <c r="O304" s="3">
        <f t="shared" si="99"/>
        <v>6.099387641709908</v>
      </c>
      <c r="P304" s="2">
        <f t="shared" si="100"/>
        <v>0.25414115173791285</v>
      </c>
      <c r="Q304" s="3">
        <f t="shared" si="101"/>
        <v>16.907997801176315</v>
      </c>
      <c r="R304" s="2">
        <f t="shared" si="102"/>
        <v>0.20449990838234644</v>
      </c>
      <c r="S304" s="3">
        <f t="shared" si="103"/>
        <v>1.5298638327970449</v>
      </c>
      <c r="T304" s="3">
        <f t="shared" si="90"/>
        <v>87.65474084897852</v>
      </c>
      <c r="U304" s="3">
        <f t="shared" si="104"/>
        <v>-0.4457270897966268</v>
      </c>
      <c r="V304" s="3">
        <f t="shared" si="91"/>
        <v>-25.538281059995377</v>
      </c>
    </row>
    <row r="305" spans="1:22" ht="13.5">
      <c r="A305" s="1">
        <v>39383</v>
      </c>
      <c r="B305" s="2">
        <f t="shared" si="94"/>
        <v>0.16666666666666666</v>
      </c>
      <c r="C305" s="3">
        <f t="shared" si="92"/>
        <v>34.96666666666667</v>
      </c>
      <c r="D305" s="3">
        <f t="shared" si="84"/>
        <v>0.6102834617806839</v>
      </c>
      <c r="E305" s="3">
        <f t="shared" si="93"/>
        <v>138.4</v>
      </c>
      <c r="F305" s="4">
        <f t="shared" si="85"/>
        <v>2.4155356847601523</v>
      </c>
      <c r="G305" s="5">
        <f t="shared" si="86"/>
        <v>301</v>
      </c>
      <c r="H305" s="7">
        <f t="shared" si="95"/>
        <v>4</v>
      </c>
      <c r="I305" s="3">
        <f t="shared" si="96"/>
        <v>5.164261896311988</v>
      </c>
      <c r="J305" s="3">
        <f t="shared" si="87"/>
        <v>-0.22449022248860817</v>
      </c>
      <c r="K305" s="3">
        <f t="shared" si="88"/>
        <v>-12.862342290550087</v>
      </c>
      <c r="L305" s="3">
        <f t="shared" si="97"/>
        <v>0.07088301739592082</v>
      </c>
      <c r="M305" s="3">
        <f t="shared" si="89"/>
        <v>4.061297735938658</v>
      </c>
      <c r="N305" s="3">
        <f t="shared" si="98"/>
        <v>-1.964170890429467</v>
      </c>
      <c r="O305" s="3">
        <f t="shared" si="99"/>
        <v>6.115161166684558</v>
      </c>
      <c r="P305" s="2">
        <f t="shared" si="100"/>
        <v>0.25479838194518994</v>
      </c>
      <c r="Q305" s="3">
        <f t="shared" si="101"/>
        <v>16.889999135190287</v>
      </c>
      <c r="R305" s="2">
        <f t="shared" si="102"/>
        <v>0.20374996396626197</v>
      </c>
      <c r="S305" s="3">
        <f t="shared" si="103"/>
        <v>1.5355660264989441</v>
      </c>
      <c r="T305" s="3">
        <f t="shared" si="90"/>
        <v>87.98145248206343</v>
      </c>
      <c r="U305" s="3">
        <f t="shared" si="104"/>
        <v>-0.4487175974578401</v>
      </c>
      <c r="V305" s="3">
        <f t="shared" si="91"/>
        <v>-25.709624527584438</v>
      </c>
    </row>
    <row r="306" spans="1:22" ht="13.5">
      <c r="A306" s="1">
        <v>39384</v>
      </c>
      <c r="B306" s="2">
        <f t="shared" si="94"/>
        <v>0.16666666666666666</v>
      </c>
      <c r="C306" s="3">
        <f t="shared" si="92"/>
        <v>34.96666666666667</v>
      </c>
      <c r="D306" s="3">
        <f t="shared" si="84"/>
        <v>0.6102834617806839</v>
      </c>
      <c r="E306" s="3">
        <f t="shared" si="93"/>
        <v>138.4</v>
      </c>
      <c r="F306" s="4">
        <f t="shared" si="85"/>
        <v>2.4155356847601523</v>
      </c>
      <c r="G306" s="5">
        <f t="shared" si="86"/>
        <v>302</v>
      </c>
      <c r="H306" s="7">
        <f t="shared" si="95"/>
        <v>4</v>
      </c>
      <c r="I306" s="3">
        <f t="shared" si="96"/>
        <v>5.181476102633029</v>
      </c>
      <c r="J306" s="3">
        <f t="shared" si="87"/>
        <v>-0.23037279431995147</v>
      </c>
      <c r="K306" s="3">
        <f t="shared" si="88"/>
        <v>-13.199388829168603</v>
      </c>
      <c r="L306" s="3">
        <f t="shared" si="97"/>
        <v>0.07111674187127395</v>
      </c>
      <c r="M306" s="3">
        <f t="shared" si="89"/>
        <v>4.074689161945302</v>
      </c>
      <c r="N306" s="3">
        <f t="shared" si="98"/>
        <v>-1.9639371659541138</v>
      </c>
      <c r="O306" s="3">
        <f t="shared" si="99"/>
        <v>6.131045394177105</v>
      </c>
      <c r="P306" s="2">
        <f t="shared" si="100"/>
        <v>0.25546022475737934</v>
      </c>
      <c r="Q306" s="3">
        <f t="shared" si="101"/>
        <v>16.872329384230188</v>
      </c>
      <c r="R306" s="2">
        <f t="shared" si="102"/>
        <v>0.2030137243429245</v>
      </c>
      <c r="S306" s="3">
        <f t="shared" si="103"/>
        <v>1.5411958267779777</v>
      </c>
      <c r="T306" s="3">
        <f t="shared" si="90"/>
        <v>88.30401627755363</v>
      </c>
      <c r="U306" s="3">
        <f t="shared" si="104"/>
        <v>-0.4517115402608125</v>
      </c>
      <c r="V306" s="3">
        <f t="shared" si="91"/>
        <v>-25.881164814298323</v>
      </c>
    </row>
    <row r="307" spans="1:22" ht="13.5">
      <c r="A307" s="1">
        <v>39385</v>
      </c>
      <c r="B307" s="2">
        <f t="shared" si="94"/>
        <v>0.16666666666666666</v>
      </c>
      <c r="C307" s="3">
        <f t="shared" si="92"/>
        <v>34.96666666666667</v>
      </c>
      <c r="D307" s="3">
        <f t="shared" si="84"/>
        <v>0.6102834617806839</v>
      </c>
      <c r="E307" s="3">
        <f t="shared" si="93"/>
        <v>138.4</v>
      </c>
      <c r="F307" s="4">
        <f t="shared" si="85"/>
        <v>2.4155356847601523</v>
      </c>
      <c r="G307" s="5">
        <f t="shared" si="86"/>
        <v>303</v>
      </c>
      <c r="H307" s="7">
        <f t="shared" si="95"/>
        <v>4</v>
      </c>
      <c r="I307" s="3">
        <f t="shared" si="96"/>
        <v>5.198690308954069</v>
      </c>
      <c r="J307" s="3">
        <f t="shared" si="87"/>
        <v>-0.23619483110379802</v>
      </c>
      <c r="K307" s="3">
        <f t="shared" si="88"/>
        <v>-13.53296696505293</v>
      </c>
      <c r="L307" s="3">
        <f t="shared" si="97"/>
        <v>0.07129245103305534</v>
      </c>
      <c r="M307" s="3">
        <f t="shared" si="89"/>
        <v>4.084756555337157</v>
      </c>
      <c r="N307" s="3">
        <f t="shared" si="98"/>
        <v>-1.9637614567923325</v>
      </c>
      <c r="O307" s="3">
        <f t="shared" si="99"/>
        <v>6.147036341079666</v>
      </c>
      <c r="P307" s="2">
        <f t="shared" si="100"/>
        <v>0.2561265142116527</v>
      </c>
      <c r="Q307" s="3">
        <f t="shared" si="101"/>
        <v>16.854996118208714</v>
      </c>
      <c r="R307" s="2">
        <f t="shared" si="102"/>
        <v>0.20229150492536307</v>
      </c>
      <c r="S307" s="3">
        <f t="shared" si="103"/>
        <v>1.546751021556814</v>
      </c>
      <c r="T307" s="3">
        <f t="shared" si="90"/>
        <v>88.62230549275407</v>
      </c>
      <c r="U307" s="3">
        <f t="shared" si="104"/>
        <v>-0.45470846864129416</v>
      </c>
      <c r="V307" s="3">
        <f t="shared" si="91"/>
        <v>-26.0528761620029</v>
      </c>
    </row>
    <row r="308" spans="1:22" ht="13.5">
      <c r="A308" s="1">
        <v>39386</v>
      </c>
      <c r="B308" s="2">
        <f t="shared" si="94"/>
        <v>0.16666666666666666</v>
      </c>
      <c r="C308" s="3">
        <f t="shared" si="92"/>
        <v>34.96666666666667</v>
      </c>
      <c r="D308" s="3">
        <f t="shared" si="84"/>
        <v>0.6102834617806839</v>
      </c>
      <c r="E308" s="3">
        <f t="shared" si="93"/>
        <v>138.4</v>
      </c>
      <c r="F308" s="4">
        <f t="shared" si="85"/>
        <v>2.4155356847601523</v>
      </c>
      <c r="G308" s="5">
        <f t="shared" si="86"/>
        <v>304</v>
      </c>
      <c r="H308" s="7">
        <f t="shared" si="95"/>
        <v>4</v>
      </c>
      <c r="I308" s="3">
        <f t="shared" si="96"/>
        <v>5.215904515275109</v>
      </c>
      <c r="J308" s="3">
        <f t="shared" si="87"/>
        <v>-0.24195428866071583</v>
      </c>
      <c r="K308" s="3">
        <f t="shared" si="88"/>
        <v>-13.862959575349048</v>
      </c>
      <c r="L308" s="3">
        <f t="shared" si="97"/>
        <v>0.07140973637061362</v>
      </c>
      <c r="M308" s="3">
        <f t="shared" si="89"/>
        <v>4.091476510178014</v>
      </c>
      <c r="N308" s="3">
        <f t="shared" si="98"/>
        <v>-1.963644171454774</v>
      </c>
      <c r="O308" s="3">
        <f t="shared" si="99"/>
        <v>6.163129633045271</v>
      </c>
      <c r="P308" s="2">
        <f t="shared" si="100"/>
        <v>0.25679706804355296</v>
      </c>
      <c r="Q308" s="3">
        <f t="shared" si="101"/>
        <v>16.838006832264327</v>
      </c>
      <c r="R308" s="2">
        <f t="shared" si="102"/>
        <v>0.20158361801101363</v>
      </c>
      <c r="S308" s="3">
        <f t="shared" si="103"/>
        <v>1.5522294135079897</v>
      </c>
      <c r="T308" s="3">
        <f t="shared" si="90"/>
        <v>88.93619423007486</v>
      </c>
      <c r="U308" s="3">
        <f t="shared" si="104"/>
        <v>-0.4577078914069348</v>
      </c>
      <c r="V308" s="3">
        <f t="shared" si="91"/>
        <v>-26.224730427449565</v>
      </c>
    </row>
    <row r="309" spans="1:22" ht="13.5">
      <c r="A309" s="1">
        <v>39387</v>
      </c>
      <c r="B309" s="2">
        <f t="shared" si="94"/>
        <v>0.16666666666666666</v>
      </c>
      <c r="C309" s="3">
        <f t="shared" si="92"/>
        <v>34.96666666666667</v>
      </c>
      <c r="D309" s="3">
        <f t="shared" si="84"/>
        <v>0.6102834617806839</v>
      </c>
      <c r="E309" s="3">
        <f t="shared" si="93"/>
        <v>138.4</v>
      </c>
      <c r="F309" s="4">
        <f t="shared" si="85"/>
        <v>2.4155356847601523</v>
      </c>
      <c r="G309" s="5">
        <f t="shared" si="86"/>
        <v>305</v>
      </c>
      <c r="H309" s="7">
        <f t="shared" si="95"/>
        <v>4</v>
      </c>
      <c r="I309" s="3">
        <f t="shared" si="96"/>
        <v>5.233118721596148</v>
      </c>
      <c r="J309" s="3">
        <f t="shared" si="87"/>
        <v>-0.24764912015388701</v>
      </c>
      <c r="K309" s="3">
        <f t="shared" si="88"/>
        <v>-14.189249384945944</v>
      </c>
      <c r="L309" s="3">
        <f t="shared" si="97"/>
        <v>0.07146825091780575</v>
      </c>
      <c r="M309" s="3">
        <f t="shared" si="89"/>
        <v>4.094829146772241</v>
      </c>
      <c r="N309" s="3">
        <f t="shared" si="98"/>
        <v>-1.963585656907582</v>
      </c>
      <c r="O309" s="3">
        <f t="shared" si="99"/>
        <v>6.179320502816413</v>
      </c>
      <c r="P309" s="2">
        <f t="shared" si="100"/>
        <v>0.25747168761735056</v>
      </c>
      <c r="Q309" s="3">
        <f t="shared" si="101"/>
        <v>16.82136894428062</v>
      </c>
      <c r="R309" s="2">
        <f t="shared" si="102"/>
        <v>0.2008903726783592</v>
      </c>
      <c r="S309" s="3">
        <f t="shared" si="103"/>
        <v>1.5576288203430906</v>
      </c>
      <c r="T309" s="3">
        <f t="shared" si="90"/>
        <v>89.24555745360024</v>
      </c>
      <c r="U309" s="3">
        <f t="shared" si="104"/>
        <v>-0.4607092761023661</v>
      </c>
      <c r="V309" s="3">
        <f t="shared" si="91"/>
        <v>-26.396697103192935</v>
      </c>
    </row>
    <row r="310" spans="1:22" ht="13.5">
      <c r="A310" s="1">
        <v>39388</v>
      </c>
      <c r="B310" s="2">
        <f t="shared" si="94"/>
        <v>0.16666666666666666</v>
      </c>
      <c r="C310" s="3">
        <f t="shared" si="92"/>
        <v>34.96666666666667</v>
      </c>
      <c r="D310" s="3">
        <f t="shared" si="84"/>
        <v>0.6102834617806839</v>
      </c>
      <c r="E310" s="3">
        <f t="shared" si="93"/>
        <v>138.4</v>
      </c>
      <c r="F310" s="4">
        <f t="shared" si="85"/>
        <v>2.4155356847601523</v>
      </c>
      <c r="G310" s="5">
        <f t="shared" si="86"/>
        <v>306</v>
      </c>
      <c r="H310" s="7">
        <f t="shared" si="95"/>
        <v>4</v>
      </c>
      <c r="I310" s="3">
        <f t="shared" si="96"/>
        <v>5.250332927917189</v>
      </c>
      <c r="J310" s="3">
        <f t="shared" si="87"/>
        <v>-0.25327727732407607</v>
      </c>
      <c r="K310" s="3">
        <f t="shared" si="88"/>
        <v>-14.511719037234068</v>
      </c>
      <c r="L310" s="3">
        <f t="shared" si="97"/>
        <v>0.07146770972584374</v>
      </c>
      <c r="M310" s="3">
        <f t="shared" si="89"/>
        <v>4.094798138756912</v>
      </c>
      <c r="N310" s="3">
        <f t="shared" si="98"/>
        <v>-1.963586198099544</v>
      </c>
      <c r="O310" s="3">
        <f t="shared" si="99"/>
        <v>6.195603789309146</v>
      </c>
      <c r="P310" s="2">
        <f t="shared" si="100"/>
        <v>0.2581501578878811</v>
      </c>
      <c r="Q310" s="3">
        <f t="shared" si="101"/>
        <v>16.805089792189932</v>
      </c>
      <c r="R310" s="2">
        <f t="shared" si="102"/>
        <v>0.2002120746745805</v>
      </c>
      <c r="S310" s="3">
        <f t="shared" si="103"/>
        <v>1.5629470751171601</v>
      </c>
      <c r="T310" s="3">
        <f t="shared" si="90"/>
        <v>89.55027100652973</v>
      </c>
      <c r="U310" s="3">
        <f t="shared" si="104"/>
        <v>-0.46371204946461786</v>
      </c>
      <c r="V310" s="3">
        <f t="shared" si="91"/>
        <v>-26.568743343684268</v>
      </c>
    </row>
    <row r="311" spans="1:22" ht="13.5">
      <c r="A311" s="1">
        <v>39389</v>
      </c>
      <c r="B311" s="2">
        <f t="shared" si="94"/>
        <v>0.16666666666666666</v>
      </c>
      <c r="C311" s="3">
        <f t="shared" si="92"/>
        <v>34.96666666666667</v>
      </c>
      <c r="D311" s="3">
        <f t="shared" si="84"/>
        <v>0.6102834617806839</v>
      </c>
      <c r="E311" s="3">
        <f t="shared" si="93"/>
        <v>138.4</v>
      </c>
      <c r="F311" s="4">
        <f t="shared" si="85"/>
        <v>2.4155356847601523</v>
      </c>
      <c r="G311" s="5">
        <f t="shared" si="86"/>
        <v>307</v>
      </c>
      <c r="H311" s="7">
        <f t="shared" si="95"/>
        <v>4</v>
      </c>
      <c r="I311" s="3">
        <f t="shared" si="96"/>
        <v>5.267547134238228</v>
      </c>
      <c r="J311" s="3">
        <f t="shared" si="87"/>
        <v>-0.2588367117754308</v>
      </c>
      <c r="K311" s="3">
        <f t="shared" si="88"/>
        <v>-14.830251167776325</v>
      </c>
      <c r="L311" s="3">
        <f t="shared" si="97"/>
        <v>0.07140789026490169</v>
      </c>
      <c r="M311" s="3">
        <f t="shared" si="89"/>
        <v>4.091370736112185</v>
      </c>
      <c r="N311" s="3">
        <f t="shared" si="98"/>
        <v>-1.9636460175604862</v>
      </c>
      <c r="O311" s="3">
        <f t="shared" si="99"/>
        <v>6.211973937479209</v>
      </c>
      <c r="P311" s="2">
        <f t="shared" si="100"/>
        <v>0.2588322473949671</v>
      </c>
      <c r="Q311" s="3">
        <f t="shared" si="101"/>
        <v>16.789176631039165</v>
      </c>
      <c r="R311" s="2">
        <f t="shared" si="102"/>
        <v>0.19954902629329854</v>
      </c>
      <c r="S311" s="3">
        <f t="shared" si="103"/>
        <v>1.5681820265523667</v>
      </c>
      <c r="T311" s="3">
        <f t="shared" si="90"/>
        <v>89.850211629723</v>
      </c>
      <c r="U311" s="3">
        <f t="shared" si="104"/>
        <v>-0.46671559796430306</v>
      </c>
      <c r="V311" s="3">
        <f t="shared" si="91"/>
        <v>-26.740833996279083</v>
      </c>
    </row>
    <row r="312" spans="1:22" ht="13.5">
      <c r="A312" s="1">
        <v>39390</v>
      </c>
      <c r="B312" s="2">
        <f t="shared" si="94"/>
        <v>0.16666666666666666</v>
      </c>
      <c r="C312" s="3">
        <f t="shared" si="92"/>
        <v>34.96666666666667</v>
      </c>
      <c r="D312" s="3">
        <f t="shared" si="84"/>
        <v>0.6102834617806839</v>
      </c>
      <c r="E312" s="3">
        <f t="shared" si="93"/>
        <v>138.4</v>
      </c>
      <c r="F312" s="4">
        <f t="shared" si="85"/>
        <v>2.4155356847601523</v>
      </c>
      <c r="G312" s="5">
        <f t="shared" si="86"/>
        <v>308</v>
      </c>
      <c r="H312" s="7">
        <f t="shared" si="95"/>
        <v>4</v>
      </c>
      <c r="I312" s="3">
        <f t="shared" si="96"/>
        <v>5.284761340559268</v>
      </c>
      <c r="J312" s="3">
        <f t="shared" si="87"/>
        <v>-0.2643253763102682</v>
      </c>
      <c r="K312" s="3">
        <f t="shared" si="88"/>
        <v>-15.14472848078564</v>
      </c>
      <c r="L312" s="3">
        <f t="shared" si="97"/>
        <v>0.07128863275398832</v>
      </c>
      <c r="M312" s="3">
        <f t="shared" si="89"/>
        <v>4.084537784061614</v>
      </c>
      <c r="N312" s="3">
        <f t="shared" si="98"/>
        <v>-1.9637652750713994</v>
      </c>
      <c r="O312" s="3">
        <f t="shared" si="99"/>
        <v>6.228424998995969</v>
      </c>
      <c r="P312" s="2">
        <f t="shared" si="100"/>
        <v>0.2595177082914987</v>
      </c>
      <c r="Q312" s="3">
        <f t="shared" si="101"/>
        <v>16.773636629795817</v>
      </c>
      <c r="R312" s="2">
        <f t="shared" si="102"/>
        <v>0.19890152624149238</v>
      </c>
      <c r="S312" s="3">
        <f t="shared" si="103"/>
        <v>-1.5682611142047511</v>
      </c>
      <c r="T312" s="3">
        <f t="shared" si="90"/>
        <v>-89.85474301841623</v>
      </c>
      <c r="U312" s="3">
        <f t="shared" si="104"/>
        <v>-0.46971926842769796</v>
      </c>
      <c r="V312" s="3">
        <f t="shared" si="91"/>
        <v>-26.912931636879716</v>
      </c>
    </row>
    <row r="313" spans="1:22" ht="13.5">
      <c r="A313" s="1">
        <v>39391</v>
      </c>
      <c r="B313" s="2">
        <f t="shared" si="94"/>
        <v>0.16666666666666666</v>
      </c>
      <c r="C313" s="3">
        <f t="shared" si="92"/>
        <v>34.96666666666667</v>
      </c>
      <c r="D313" s="3">
        <f t="shared" si="84"/>
        <v>0.6102834617806839</v>
      </c>
      <c r="E313" s="3">
        <f t="shared" si="93"/>
        <v>138.4</v>
      </c>
      <c r="F313" s="4">
        <f t="shared" si="85"/>
        <v>2.4155356847601523</v>
      </c>
      <c r="G313" s="5">
        <f t="shared" si="86"/>
        <v>309</v>
      </c>
      <c r="H313" s="7">
        <f t="shared" si="95"/>
        <v>4</v>
      </c>
      <c r="I313" s="3">
        <f t="shared" si="96"/>
        <v>5.301975546880308</v>
      </c>
      <c r="J313" s="3">
        <f t="shared" si="87"/>
        <v>-0.2697412263108405</v>
      </c>
      <c r="K313" s="3">
        <f t="shared" si="88"/>
        <v>-15.455033828294358</v>
      </c>
      <c r="L313" s="3">
        <f t="shared" si="97"/>
        <v>0.07110984041867428</v>
      </c>
      <c r="M313" s="3">
        <f t="shared" si="89"/>
        <v>4.074293737838832</v>
      </c>
      <c r="N313" s="3">
        <f t="shared" si="98"/>
        <v>-1.9639440674067135</v>
      </c>
      <c r="O313" s="3">
        <f t="shared" si="99"/>
        <v>6.244950633749308</v>
      </c>
      <c r="P313" s="2">
        <f t="shared" si="100"/>
        <v>0.2602062764062212</v>
      </c>
      <c r="Q313" s="3">
        <f t="shared" si="101"/>
        <v>16.75847686787218</v>
      </c>
      <c r="R313" s="2">
        <f t="shared" si="102"/>
        <v>0.19826986949467415</v>
      </c>
      <c r="S313" s="3">
        <f t="shared" si="103"/>
        <v>-1.5631991588495682</v>
      </c>
      <c r="T313" s="3">
        <f t="shared" si="90"/>
        <v>-89.5647143404806</v>
      </c>
      <c r="U313" s="3">
        <f t="shared" si="104"/>
        <v>-0.4727223687345478</v>
      </c>
      <c r="V313" s="3">
        <f t="shared" si="91"/>
        <v>-27.08499660991665</v>
      </c>
    </row>
    <row r="314" spans="1:22" ht="13.5">
      <c r="A314" s="1">
        <v>39392</v>
      </c>
      <c r="B314" s="2">
        <f t="shared" si="94"/>
        <v>0.16666666666666666</v>
      </c>
      <c r="C314" s="3">
        <f t="shared" si="92"/>
        <v>34.96666666666667</v>
      </c>
      <c r="D314" s="3">
        <f t="shared" si="84"/>
        <v>0.6102834617806839</v>
      </c>
      <c r="E314" s="3">
        <f t="shared" si="93"/>
        <v>138.4</v>
      </c>
      <c r="F314" s="4">
        <f t="shared" si="85"/>
        <v>2.4155356847601523</v>
      </c>
      <c r="G314" s="5">
        <f t="shared" si="86"/>
        <v>310</v>
      </c>
      <c r="H314" s="7">
        <f t="shared" si="95"/>
        <v>4</v>
      </c>
      <c r="I314" s="3">
        <f t="shared" si="96"/>
        <v>5.319189753201348</v>
      </c>
      <c r="J314" s="3">
        <f t="shared" si="87"/>
        <v>-0.2750822211659607</v>
      </c>
      <c r="K314" s="3">
        <f t="shared" si="88"/>
        <v>-15.761050291893833</v>
      </c>
      <c r="L314" s="3">
        <f t="shared" si="97"/>
        <v>0.0708714796763486</v>
      </c>
      <c r="M314" s="3">
        <f t="shared" si="89"/>
        <v>4.060636673301965</v>
      </c>
      <c r="N314" s="3">
        <f t="shared" si="98"/>
        <v>-1.9641824281490392</v>
      </c>
      <c r="O314" s="3">
        <f t="shared" si="99"/>
        <v>6.261544112213533</v>
      </c>
      <c r="P314" s="2">
        <f t="shared" si="100"/>
        <v>0.2608976713422306</v>
      </c>
      <c r="Q314" s="3">
        <f t="shared" si="101"/>
        <v>16.743704331346205</v>
      </c>
      <c r="R314" s="2">
        <f t="shared" si="102"/>
        <v>0.1976543471394252</v>
      </c>
      <c r="S314" s="3">
        <f t="shared" si="103"/>
        <v>-1.5582268630519007</v>
      </c>
      <c r="T314" s="3">
        <f t="shared" si="90"/>
        <v>-89.27982277678363</v>
      </c>
      <c r="U314" s="3">
        <f t="shared" si="104"/>
        <v>-0.47572416858617417</v>
      </c>
      <c r="V314" s="3">
        <f t="shared" si="91"/>
        <v>-27.256987072357838</v>
      </c>
    </row>
    <row r="315" spans="1:22" ht="13.5">
      <c r="A315" s="1">
        <v>39393</v>
      </c>
      <c r="B315" s="2">
        <f t="shared" si="94"/>
        <v>0.16666666666666666</v>
      </c>
      <c r="C315" s="3">
        <f t="shared" si="92"/>
        <v>34.96666666666667</v>
      </c>
      <c r="D315" s="3">
        <f t="shared" si="84"/>
        <v>0.6102834617806839</v>
      </c>
      <c r="E315" s="3">
        <f t="shared" si="93"/>
        <v>138.4</v>
      </c>
      <c r="F315" s="4">
        <f t="shared" si="85"/>
        <v>2.4155356847601523</v>
      </c>
      <c r="G315" s="5">
        <f t="shared" si="86"/>
        <v>311</v>
      </c>
      <c r="H315" s="7">
        <f t="shared" si="95"/>
        <v>4</v>
      </c>
      <c r="I315" s="3">
        <f t="shared" si="96"/>
        <v>5.336403959522388</v>
      </c>
      <c r="J315" s="3">
        <f t="shared" si="87"/>
        <v>-0.28034632574021423</v>
      </c>
      <c r="K315" s="3">
        <f t="shared" si="88"/>
        <v>-16.06266126691407</v>
      </c>
      <c r="L315" s="3">
        <f t="shared" si="97"/>
        <v>0.0705735802487639</v>
      </c>
      <c r="M315" s="3">
        <f t="shared" si="89"/>
        <v>4.043568293381997</v>
      </c>
      <c r="N315" s="3">
        <f t="shared" si="98"/>
        <v>-1.9644803275766238</v>
      </c>
      <c r="O315" s="3">
        <f t="shared" si="99"/>
        <v>6.278198318691222</v>
      </c>
      <c r="P315" s="2">
        <f t="shared" si="100"/>
        <v>0.2615915966121342</v>
      </c>
      <c r="Q315" s="3">
        <f t="shared" si="101"/>
        <v>16.729325908857845</v>
      </c>
      <c r="R315" s="2">
        <f t="shared" si="102"/>
        <v>0.19705524620241022</v>
      </c>
      <c r="S315" s="3">
        <f t="shared" si="103"/>
        <v>-1.5533463116547555</v>
      </c>
      <c r="T315" s="3">
        <f t="shared" si="90"/>
        <v>-89.00018778003053</v>
      </c>
      <c r="U315" s="3">
        <f t="shared" si="104"/>
        <v>-0.47872390033822626</v>
      </c>
      <c r="V315" s="3">
        <f t="shared" si="91"/>
        <v>-27.428859041421806</v>
      </c>
    </row>
    <row r="316" spans="1:22" ht="13.5">
      <c r="A316" s="1">
        <v>39394</v>
      </c>
      <c r="B316" s="2">
        <f t="shared" si="94"/>
        <v>0.16666666666666666</v>
      </c>
      <c r="C316" s="3">
        <f t="shared" si="92"/>
        <v>34.96666666666667</v>
      </c>
      <c r="D316" s="3">
        <f t="shared" si="84"/>
        <v>0.6102834617806839</v>
      </c>
      <c r="E316" s="3">
        <f t="shared" si="93"/>
        <v>138.4</v>
      </c>
      <c r="F316" s="4">
        <f t="shared" si="85"/>
        <v>2.4155356847601523</v>
      </c>
      <c r="G316" s="5">
        <f t="shared" si="86"/>
        <v>312</v>
      </c>
      <c r="H316" s="7">
        <f t="shared" si="95"/>
        <v>4</v>
      </c>
      <c r="I316" s="3">
        <f t="shared" si="96"/>
        <v>5.353618165843429</v>
      </c>
      <c r="J316" s="3">
        <f t="shared" si="87"/>
        <v>-0.28553151188337716</v>
      </c>
      <c r="K316" s="3">
        <f t="shared" si="88"/>
        <v>-16.359750548907023</v>
      </c>
      <c r="L316" s="3">
        <f t="shared" si="97"/>
        <v>0.07021623520171529</v>
      </c>
      <c r="M316" s="3">
        <f t="shared" si="89"/>
        <v>4.023093930356208</v>
      </c>
      <c r="N316" s="3">
        <f t="shared" si="98"/>
        <v>-1.9648376726236725</v>
      </c>
      <c r="O316" s="3">
        <f t="shared" si="99"/>
        <v>6.294905755458542</v>
      </c>
      <c r="P316" s="2">
        <f t="shared" si="100"/>
        <v>0.2622877398107726</v>
      </c>
      <c r="Q316" s="3">
        <f t="shared" si="101"/>
        <v>16.71534838716063</v>
      </c>
      <c r="R316" s="2">
        <f t="shared" si="102"/>
        <v>0.1964728494650263</v>
      </c>
      <c r="S316" s="3">
        <f t="shared" si="103"/>
        <v>-1.5485595717820242</v>
      </c>
      <c r="T316" s="3">
        <f t="shared" si="90"/>
        <v>-88.72592778769604</v>
      </c>
      <c r="U316" s="3">
        <f t="shared" si="104"/>
        <v>-0.4817207598922322</v>
      </c>
      <c r="V316" s="3">
        <f t="shared" si="91"/>
        <v>-27.600566445659805</v>
      </c>
    </row>
    <row r="317" spans="1:22" ht="13.5">
      <c r="A317" s="1">
        <v>39395</v>
      </c>
      <c r="B317" s="2">
        <f t="shared" si="94"/>
        <v>0.16666666666666666</v>
      </c>
      <c r="C317" s="3">
        <f t="shared" si="92"/>
        <v>34.96666666666667</v>
      </c>
      <c r="D317" s="3">
        <f t="shared" si="84"/>
        <v>0.6102834617806839</v>
      </c>
      <c r="E317" s="3">
        <f t="shared" si="93"/>
        <v>138.4</v>
      </c>
      <c r="F317" s="4">
        <f t="shared" si="85"/>
        <v>2.4155356847601523</v>
      </c>
      <c r="G317" s="5">
        <f t="shared" si="86"/>
        <v>313</v>
      </c>
      <c r="H317" s="7">
        <f t="shared" si="95"/>
        <v>4</v>
      </c>
      <c r="I317" s="3">
        <f t="shared" si="96"/>
        <v>5.370832372164468</v>
      </c>
      <c r="J317" s="3">
        <f t="shared" si="87"/>
        <v>-0.2906357599775286</v>
      </c>
      <c r="K317" s="3">
        <f t="shared" si="88"/>
        <v>-16.652202422289594</v>
      </c>
      <c r="L317" s="3">
        <f t="shared" si="97"/>
        <v>0.06979960091178376</v>
      </c>
      <c r="M317" s="3">
        <f t="shared" si="89"/>
        <v>3.9992225439427025</v>
      </c>
      <c r="N317" s="3">
        <f t="shared" si="98"/>
        <v>-1.965254306913604</v>
      </c>
      <c r="O317" s="3">
        <f t="shared" si="99"/>
        <v>6.311658547831868</v>
      </c>
      <c r="P317" s="2">
        <f t="shared" si="100"/>
        <v>0.26298577282632785</v>
      </c>
      <c r="Q317" s="3">
        <f t="shared" si="101"/>
        <v>16.701778446309103</v>
      </c>
      <c r="R317" s="2">
        <f t="shared" si="102"/>
        <v>0.19590743526287926</v>
      </c>
      <c r="S317" s="3">
        <f t="shared" si="103"/>
        <v>-1.543868692312244</v>
      </c>
      <c r="T317" s="3">
        <f t="shared" si="90"/>
        <v>-88.45716019187307</v>
      </c>
      <c r="U317" s="3">
        <f t="shared" si="104"/>
        <v>-0.48471390763993316</v>
      </c>
      <c r="V317" s="3">
        <f t="shared" si="91"/>
        <v>-27.772061179062163</v>
      </c>
    </row>
    <row r="318" spans="1:22" ht="13.5">
      <c r="A318" s="1">
        <v>39396</v>
      </c>
      <c r="B318" s="2">
        <f t="shared" si="94"/>
        <v>0.16666666666666666</v>
      </c>
      <c r="C318" s="3">
        <f t="shared" si="92"/>
        <v>34.96666666666667</v>
      </c>
      <c r="D318" s="3">
        <f t="shared" si="84"/>
        <v>0.6102834617806839</v>
      </c>
      <c r="E318" s="3">
        <f t="shared" si="93"/>
        <v>138.4</v>
      </c>
      <c r="F318" s="4">
        <f t="shared" si="85"/>
        <v>2.4155356847601523</v>
      </c>
      <c r="G318" s="5">
        <f t="shared" si="86"/>
        <v>314</v>
      </c>
      <c r="H318" s="7">
        <f t="shared" si="95"/>
        <v>4</v>
      </c>
      <c r="I318" s="3">
        <f t="shared" si="96"/>
        <v>5.3880465784855085</v>
      </c>
      <c r="J318" s="3">
        <f t="shared" si="87"/>
        <v>-0.295657060519236</v>
      </c>
      <c r="K318" s="3">
        <f t="shared" si="88"/>
        <v>-16.939901750996185</v>
      </c>
      <c r="L318" s="3">
        <f t="shared" si="97"/>
        <v>0.06932389696016063</v>
      </c>
      <c r="M318" s="3">
        <f t="shared" si="89"/>
        <v>3.9719667152170013</v>
      </c>
      <c r="N318" s="3">
        <f t="shared" si="98"/>
        <v>-1.9657300108652271</v>
      </c>
      <c r="O318" s="3">
        <f t="shared" si="99"/>
        <v>6.328448450173687</v>
      </c>
      <c r="P318" s="2">
        <f t="shared" si="100"/>
        <v>0.26368535209057026</v>
      </c>
      <c r="Q318" s="3">
        <f t="shared" si="101"/>
        <v>16.688622654464048</v>
      </c>
      <c r="R318" s="2">
        <f t="shared" si="102"/>
        <v>0.19535927726933533</v>
      </c>
      <c r="S318" s="3">
        <f t="shared" si="103"/>
        <v>-1.5392757033041422</v>
      </c>
      <c r="T318" s="3">
        <f t="shared" si="90"/>
        <v>-88.19400130635886</v>
      </c>
      <c r="U318" s="3">
        <f t="shared" si="104"/>
        <v>-0.4877024694542681</v>
      </c>
      <c r="V318" s="3">
        <f t="shared" si="91"/>
        <v>-27.943293157837513</v>
      </c>
    </row>
    <row r="319" spans="1:22" ht="13.5">
      <c r="A319" s="1">
        <v>39397</v>
      </c>
      <c r="B319" s="2">
        <f t="shared" si="94"/>
        <v>0.16666666666666666</v>
      </c>
      <c r="C319" s="3">
        <f t="shared" si="92"/>
        <v>34.96666666666667</v>
      </c>
      <c r="D319" s="3">
        <f t="shared" si="84"/>
        <v>0.6102834617806839</v>
      </c>
      <c r="E319" s="3">
        <f t="shared" si="93"/>
        <v>138.4</v>
      </c>
      <c r="F319" s="4">
        <f t="shared" si="85"/>
        <v>2.4155356847601523</v>
      </c>
      <c r="G319" s="5">
        <f t="shared" si="86"/>
        <v>315</v>
      </c>
      <c r="H319" s="7">
        <f t="shared" si="95"/>
        <v>4</v>
      </c>
      <c r="I319" s="3">
        <f t="shared" si="96"/>
        <v>5.405260784806548</v>
      </c>
      <c r="J319" s="3">
        <f t="shared" si="87"/>
        <v>-0.30059341573408005</v>
      </c>
      <c r="K319" s="3">
        <f t="shared" si="88"/>
        <v>-17.222734070984142</v>
      </c>
      <c r="L319" s="3">
        <f t="shared" si="97"/>
        <v>0.06878940595365562</v>
      </c>
      <c r="M319" s="3">
        <f t="shared" si="89"/>
        <v>3.941342636356565</v>
      </c>
      <c r="N319" s="3">
        <f t="shared" si="98"/>
        <v>-1.9662645018717322</v>
      </c>
      <c r="O319" s="3">
        <f t="shared" si="99"/>
        <v>6.345266852853558</v>
      </c>
      <c r="P319" s="2">
        <f t="shared" si="100"/>
        <v>0.26438611886889823</v>
      </c>
      <c r="Q319" s="3">
        <f t="shared" si="101"/>
        <v>16.6758874622989</v>
      </c>
      <c r="R319" s="2">
        <f t="shared" si="102"/>
        <v>0.19482864426245414</v>
      </c>
      <c r="S319" s="3">
        <f t="shared" si="103"/>
        <v>-1.5347826153699764</v>
      </c>
      <c r="T319" s="3">
        <f t="shared" si="90"/>
        <v>-87.93656633075</v>
      </c>
      <c r="U319" s="3">
        <f t="shared" si="104"/>
        <v>-0.4906855377207819</v>
      </c>
      <c r="V319" s="3">
        <f t="shared" si="91"/>
        <v>-28.114210379508158</v>
      </c>
    </row>
    <row r="320" spans="1:22" ht="13.5">
      <c r="A320" s="1">
        <v>39398</v>
      </c>
      <c r="B320" s="2">
        <f t="shared" si="94"/>
        <v>0.16666666666666666</v>
      </c>
      <c r="C320" s="3">
        <f t="shared" si="92"/>
        <v>34.96666666666667</v>
      </c>
      <c r="D320" s="3">
        <f t="shared" si="84"/>
        <v>0.6102834617806839</v>
      </c>
      <c r="E320" s="3">
        <f t="shared" si="93"/>
        <v>138.4</v>
      </c>
      <c r="F320" s="4">
        <f t="shared" si="85"/>
        <v>2.4155356847601523</v>
      </c>
      <c r="G320" s="5">
        <f t="shared" si="86"/>
        <v>316</v>
      </c>
      <c r="H320" s="7">
        <f t="shared" si="95"/>
        <v>4</v>
      </c>
      <c r="I320" s="3">
        <f t="shared" si="96"/>
        <v>5.422474991127588</v>
      </c>
      <c r="J320" s="3">
        <f t="shared" si="87"/>
        <v>-0.3054428412206913</v>
      </c>
      <c r="K320" s="3">
        <f t="shared" si="88"/>
        <v>-17.500585684430142</v>
      </c>
      <c r="L320" s="3">
        <f t="shared" si="97"/>
        <v>0.06819647327307626</v>
      </c>
      <c r="M320" s="3">
        <f t="shared" si="89"/>
        <v>3.9073700962239895</v>
      </c>
      <c r="N320" s="3">
        <f t="shared" si="98"/>
        <v>-1.9668574345523115</v>
      </c>
      <c r="O320" s="3">
        <f t="shared" si="99"/>
        <v>6.362104790177544</v>
      </c>
      <c r="P320" s="2">
        <f t="shared" si="100"/>
        <v>0.26508769959073103</v>
      </c>
      <c r="Q320" s="3">
        <f t="shared" si="101"/>
        <v>16.66357919699259</v>
      </c>
      <c r="R320" s="2">
        <f t="shared" si="102"/>
        <v>0.19431579987469125</v>
      </c>
      <c r="S320" s="3">
        <f t="shared" si="103"/>
        <v>-1.53039141899277</v>
      </c>
      <c r="T320" s="3">
        <f t="shared" si="90"/>
        <v>-87.68496931132294</v>
      </c>
      <c r="U320" s="3">
        <f t="shared" si="104"/>
        <v>-0.4936621724031847</v>
      </c>
      <c r="V320" s="3">
        <f t="shared" si="91"/>
        <v>-28.284758983962107</v>
      </c>
    </row>
    <row r="321" spans="1:22" ht="13.5">
      <c r="A321" s="1">
        <v>39399</v>
      </c>
      <c r="B321" s="2">
        <f t="shared" si="94"/>
        <v>0.16666666666666666</v>
      </c>
      <c r="C321" s="3">
        <f t="shared" si="92"/>
        <v>34.96666666666667</v>
      </c>
      <c r="D321" s="3">
        <f t="shared" si="84"/>
        <v>0.6102834617806839</v>
      </c>
      <c r="E321" s="3">
        <f t="shared" si="93"/>
        <v>138.4</v>
      </c>
      <c r="F321" s="4">
        <f t="shared" si="85"/>
        <v>2.4155356847601523</v>
      </c>
      <c r="G321" s="5">
        <f t="shared" si="86"/>
        <v>317</v>
      </c>
      <c r="H321" s="7">
        <f t="shared" si="95"/>
        <v>4</v>
      </c>
      <c r="I321" s="3">
        <f t="shared" si="96"/>
        <v>5.439689197448628</v>
      </c>
      <c r="J321" s="3">
        <f t="shared" si="87"/>
        <v>-0.31020336762136413</v>
      </c>
      <c r="K321" s="3">
        <f t="shared" si="88"/>
        <v>-17.7733437554493</v>
      </c>
      <c r="L321" s="3">
        <f t="shared" si="97"/>
        <v>0.06754550674925257</v>
      </c>
      <c r="M321" s="3">
        <f t="shared" si="89"/>
        <v>3.8700724618045887</v>
      </c>
      <c r="N321" s="3">
        <f t="shared" si="98"/>
        <v>-1.9675084010761352</v>
      </c>
      <c r="O321" s="3">
        <f t="shared" si="99"/>
        <v>6.378952949296723</v>
      </c>
      <c r="P321" s="2">
        <f t="shared" si="100"/>
        <v>0.2657897062206968</v>
      </c>
      <c r="Q321" s="3">
        <f t="shared" si="101"/>
        <v>16.651704055795996</v>
      </c>
      <c r="R321" s="2">
        <f t="shared" si="102"/>
        <v>0.19382100232483315</v>
      </c>
      <c r="S321" s="3">
        <f t="shared" si="103"/>
        <v>-1.5261040837836821</v>
      </c>
      <c r="T321" s="3">
        <f t="shared" si="90"/>
        <v>-87.43932309848437</v>
      </c>
      <c r="U321" s="3">
        <f t="shared" si="104"/>
        <v>-0.49663140213677015</v>
      </c>
      <c r="V321" s="3">
        <f t="shared" si="91"/>
        <v>-28.454883316101306</v>
      </c>
    </row>
    <row r="322" spans="1:22" ht="13.5">
      <c r="A322" s="1">
        <v>39400</v>
      </c>
      <c r="B322" s="2">
        <f t="shared" si="94"/>
        <v>0.16666666666666666</v>
      </c>
      <c r="C322" s="3">
        <f t="shared" si="92"/>
        <v>34.96666666666667</v>
      </c>
      <c r="D322" s="3">
        <f t="shared" si="84"/>
        <v>0.6102834617806839</v>
      </c>
      <c r="E322" s="3">
        <f t="shared" si="93"/>
        <v>138.4</v>
      </c>
      <c r="F322" s="4">
        <f t="shared" si="85"/>
        <v>2.4155356847601523</v>
      </c>
      <c r="G322" s="5">
        <f t="shared" si="86"/>
        <v>318</v>
      </c>
      <c r="H322" s="7">
        <f t="shared" si="95"/>
        <v>4</v>
      </c>
      <c r="I322" s="3">
        <f t="shared" si="96"/>
        <v>5.456903403769668</v>
      </c>
      <c r="J322" s="3">
        <f t="shared" si="87"/>
        <v>-0.31487304231623897</v>
      </c>
      <c r="K322" s="3">
        <f t="shared" si="88"/>
        <v>-18.040896407164666</v>
      </c>
      <c r="L322" s="3">
        <f t="shared" si="97"/>
        <v>0.06683697626706522</v>
      </c>
      <c r="M322" s="3">
        <f t="shared" si="89"/>
        <v>3.8294766555188855</v>
      </c>
      <c r="N322" s="3">
        <f t="shared" si="98"/>
        <v>-1.9682169315583224</v>
      </c>
      <c r="O322" s="3">
        <f t="shared" si="99"/>
        <v>6.395801680102517</v>
      </c>
      <c r="P322" s="2">
        <f t="shared" si="100"/>
        <v>0.26649173667093823</v>
      </c>
      <c r="Q322" s="3">
        <f t="shared" si="101"/>
        <v>16.64026809916163</v>
      </c>
      <c r="R322" s="2">
        <f t="shared" si="102"/>
        <v>0.19334450413173462</v>
      </c>
      <c r="S322" s="3">
        <f t="shared" si="103"/>
        <v>-1.5219225576758866</v>
      </c>
      <c r="T322" s="3">
        <f t="shared" si="90"/>
        <v>-87.19973930058391</v>
      </c>
      <c r="U322" s="3">
        <f t="shared" si="104"/>
        <v>-0.49959222534343933</v>
      </c>
      <c r="V322" s="3">
        <f t="shared" si="91"/>
        <v>-28.62452598972784</v>
      </c>
    </row>
    <row r="323" spans="1:22" ht="13.5">
      <c r="A323" s="1">
        <v>39401</v>
      </c>
      <c r="B323" s="2">
        <f t="shared" si="94"/>
        <v>0.16666666666666666</v>
      </c>
      <c r="C323" s="3">
        <f t="shared" si="92"/>
        <v>34.96666666666667</v>
      </c>
      <c r="D323" s="3">
        <f t="shared" si="84"/>
        <v>0.6102834617806839</v>
      </c>
      <c r="E323" s="3">
        <f t="shared" si="93"/>
        <v>138.4</v>
      </c>
      <c r="F323" s="4">
        <f t="shared" si="85"/>
        <v>2.4155356847601523</v>
      </c>
      <c r="G323" s="5">
        <f t="shared" si="86"/>
        <v>319</v>
      </c>
      <c r="H323" s="7">
        <f t="shared" si="95"/>
        <v>4</v>
      </c>
      <c r="I323" s="3">
        <f t="shared" si="96"/>
        <v>5.474117610090707</v>
      </c>
      <c r="J323" s="3">
        <f t="shared" si="87"/>
        <v>-0.31944993113794723</v>
      </c>
      <c r="K323" s="3">
        <f t="shared" si="88"/>
        <v>-18.303132819949155</v>
      </c>
      <c r="L323" s="3">
        <f t="shared" si="97"/>
        <v>0.06607141329792127</v>
      </c>
      <c r="M323" s="3">
        <f t="shared" si="89"/>
        <v>3.785613128435432</v>
      </c>
      <c r="N323" s="3">
        <f t="shared" si="98"/>
        <v>-1.9689824945274665</v>
      </c>
      <c r="O323" s="3">
        <f t="shared" si="99"/>
        <v>6.412641006113201</v>
      </c>
      <c r="P323" s="2">
        <f t="shared" si="100"/>
        <v>0.2671933752547167</v>
      </c>
      <c r="Q323" s="3">
        <f t="shared" si="101"/>
        <v>16.629277243428742</v>
      </c>
      <c r="R323" s="2">
        <f t="shared" si="102"/>
        <v>0.19288655180953093</v>
      </c>
      <c r="S323" s="3">
        <f t="shared" si="103"/>
        <v>-1.5178487660515223</v>
      </c>
      <c r="T323" s="3">
        <f t="shared" si="90"/>
        <v>-86.9663282338921</v>
      </c>
      <c r="U323" s="3">
        <f t="shared" si="104"/>
        <v>-0.5025436113621334</v>
      </c>
      <c r="V323" s="3">
        <f t="shared" si="91"/>
        <v>-28.793627952312928</v>
      </c>
    </row>
    <row r="324" spans="1:22" ht="13.5">
      <c r="A324" s="1">
        <v>39402</v>
      </c>
      <c r="B324" s="2">
        <f t="shared" si="94"/>
        <v>0.16666666666666666</v>
      </c>
      <c r="C324" s="3">
        <f t="shared" si="92"/>
        <v>34.96666666666667</v>
      </c>
      <c r="D324" s="3">
        <f aca="true" t="shared" si="105" ref="D324:D369">C324/180*PI()</f>
        <v>0.6102834617806839</v>
      </c>
      <c r="E324" s="3">
        <f t="shared" si="93"/>
        <v>138.4</v>
      </c>
      <c r="F324" s="4">
        <f aca="true" t="shared" si="106" ref="F324:F369">E324/180*PI()</f>
        <v>2.4155356847601523</v>
      </c>
      <c r="G324" s="5">
        <f aca="true" t="shared" si="107" ref="G324:G369">A324-VALUE(TEXT(YEAR(A324),"####")&amp;"/1/1")+1</f>
        <v>320</v>
      </c>
      <c r="H324" s="7">
        <f t="shared" si="95"/>
        <v>4</v>
      </c>
      <c r="I324" s="3">
        <f t="shared" si="96"/>
        <v>5.491331816411748</v>
      </c>
      <c r="J324" s="3">
        <f aca="true" t="shared" si="108" ref="J324:J369">0.006918-0.399912*COS(I324)+0.070257*SIN(I324)-0.006758*COS(2*I324)+0.000907*SIN(2*I324)-0.002697*COS(3*I324)+0.00148*SIN(3*I324)</f>
        <v>-0.32393212010355726</v>
      </c>
      <c r="K324" s="3">
        <f aca="true" t="shared" si="109" ref="K324:K369">J324/PI()*180</f>
        <v>-18.55994333065872</v>
      </c>
      <c r="L324" s="3">
        <f t="shared" si="97"/>
        <v>0.06524941036120414</v>
      </c>
      <c r="M324" s="3">
        <f aca="true" t="shared" si="110" ref="M324:M369">L324/PI()*180</f>
        <v>3.738515829414182</v>
      </c>
      <c r="N324" s="3">
        <f t="shared" si="98"/>
        <v>-1.9698044974641835</v>
      </c>
      <c r="O324" s="3">
        <f t="shared" si="99"/>
        <v>6.429460636352517</v>
      </c>
      <c r="P324" s="2">
        <f t="shared" si="100"/>
        <v>0.2678941931813549</v>
      </c>
      <c r="Q324" s="3">
        <f t="shared" si="101"/>
        <v>16.618737253058924</v>
      </c>
      <c r="R324" s="2">
        <f t="shared" si="102"/>
        <v>0.19244738554412186</v>
      </c>
      <c r="S324" s="3">
        <f t="shared" si="103"/>
        <v>-1.5138846107984556</v>
      </c>
      <c r="T324" s="3">
        <f aca="true" t="shared" si="111" ref="T324:T369">S324/PI()*180</f>
        <v>-86.73919886855676</v>
      </c>
      <c r="U324" s="3">
        <f t="shared" si="104"/>
        <v>-0.5054845015885924</v>
      </c>
      <c r="V324" s="3">
        <f aca="true" t="shared" si="112" ref="V324:V369">U324/PI()*180</f>
        <v>-28.962128550300303</v>
      </c>
    </row>
    <row r="325" spans="1:22" ht="13.5">
      <c r="A325" s="1">
        <v>39403</v>
      </c>
      <c r="B325" s="2">
        <f t="shared" si="94"/>
        <v>0.16666666666666666</v>
      </c>
      <c r="C325" s="3">
        <f aca="true" t="shared" si="113" ref="C325:C369">C$3</f>
        <v>34.96666666666667</v>
      </c>
      <c r="D325" s="3">
        <f t="shared" si="105"/>
        <v>0.6102834617806839</v>
      </c>
      <c r="E325" s="3">
        <f aca="true" t="shared" si="114" ref="E325:E369">E$3</f>
        <v>138.4</v>
      </c>
      <c r="F325" s="4">
        <f t="shared" si="106"/>
        <v>2.4155356847601523</v>
      </c>
      <c r="G325" s="5">
        <f t="shared" si="107"/>
        <v>321</v>
      </c>
      <c r="H325" s="7">
        <f t="shared" si="95"/>
        <v>4</v>
      </c>
      <c r="I325" s="3">
        <f t="shared" si="96"/>
        <v>5.508546022732788</v>
      </c>
      <c r="J325" s="3">
        <f t="shared" si="108"/>
        <v>-0.32831771716057634</v>
      </c>
      <c r="K325" s="3">
        <f t="shared" si="109"/>
        <v>-18.811219532670904</v>
      </c>
      <c r="L325" s="3">
        <f t="shared" si="97"/>
        <v>0.06437162041531012</v>
      </c>
      <c r="M325" s="3">
        <f t="shared" si="110"/>
        <v>3.6882221702154374</v>
      </c>
      <c r="N325" s="3">
        <f t="shared" si="98"/>
        <v>-1.9706822874100776</v>
      </c>
      <c r="O325" s="3">
        <f t="shared" si="99"/>
        <v>6.446249978217393</v>
      </c>
      <c r="P325" s="2">
        <f t="shared" si="100"/>
        <v>0.26859374909239137</v>
      </c>
      <c r="Q325" s="3">
        <f t="shared" si="101"/>
        <v>16.60865373242055</v>
      </c>
      <c r="R325" s="2">
        <f t="shared" si="102"/>
        <v>0.19202723885085624</v>
      </c>
      <c r="S325" s="3">
        <f t="shared" si="103"/>
        <v>-1.5100319692938446</v>
      </c>
      <c r="T325" s="3">
        <f t="shared" si="111"/>
        <v>-86.51845877036561</v>
      </c>
      <c r="U325" s="3">
        <f t="shared" si="104"/>
        <v>-0.5084138106185047</v>
      </c>
      <c r="V325" s="3">
        <f t="shared" si="112"/>
        <v>-29.12996559460384</v>
      </c>
    </row>
    <row r="326" spans="1:22" ht="13.5">
      <c r="A326" s="1">
        <v>39404</v>
      </c>
      <c r="B326" s="2">
        <f aca="true" t="shared" si="115" ref="B326:B369">B325</f>
        <v>0.16666666666666666</v>
      </c>
      <c r="C326" s="3">
        <f t="shared" si="113"/>
        <v>34.96666666666667</v>
      </c>
      <c r="D326" s="3">
        <f t="shared" si="105"/>
        <v>0.6102834617806839</v>
      </c>
      <c r="E326" s="3">
        <f t="shared" si="114"/>
        <v>138.4</v>
      </c>
      <c r="F326" s="4">
        <f t="shared" si="106"/>
        <v>2.4155356847601523</v>
      </c>
      <c r="G326" s="5">
        <f t="shared" si="107"/>
        <v>322</v>
      </c>
      <c r="H326" s="7">
        <f aca="true" t="shared" si="116" ref="H326:H369">B326*24</f>
        <v>4</v>
      </c>
      <c r="I326" s="3">
        <f aca="true" t="shared" si="117" ref="I326:I369">(G326-1)/365*2*PI()</f>
        <v>5.525760229053828</v>
      </c>
      <c r="J326" s="3">
        <f t="shared" si="108"/>
        <v>-0.33260485394371775</v>
      </c>
      <c r="K326" s="3">
        <f t="shared" si="109"/>
        <v>-19.0568543765402</v>
      </c>
      <c r="L326" s="3">
        <f aca="true" t="shared" si="118" ref="L326:L369">0.000075+0.001868*COS(I326)-0.032077*SIN(I326)-0.014615*COS(2*I326)-0.040849*SIN(2*I326)</f>
        <v>0.06343875617896456</v>
      </c>
      <c r="M326" s="3">
        <f t="shared" si="110"/>
        <v>3.6347729866141427</v>
      </c>
      <c r="N326" s="3">
        <f aca="true" t="shared" si="119" ref="N326:N369">(H326-12)/12*PI()+(E326-135)/180*PI()+L326</f>
        <v>-1.971615151646423</v>
      </c>
      <c r="O326" s="3">
        <f aca="true" t="shared" si="120" ref="O326:O369">(-ACOS(-TAN($J326)*TAN($D326))-$L326-($E326-135)/180*PI())/PI()*12+12</f>
        <v>6.462998151327749</v>
      </c>
      <c r="P326" s="2">
        <f aca="true" t="shared" si="121" ref="P326:P369">O326/24</f>
        <v>0.26929158963865624</v>
      </c>
      <c r="Q326" s="3">
        <f aca="true" t="shared" si="122" ref="Q326:Q369">(ACOS(-TAN($J326)*TAN($D326))-$L326-($E326-135)/180*PI())/PI()*12+12</f>
        <v>16.5990321171237</v>
      </c>
      <c r="R326" s="2">
        <f aca="true" t="shared" si="123" ref="R326:R369">(Q326-12)/24</f>
        <v>0.19162633821348743</v>
      </c>
      <c r="S326" s="3">
        <f aca="true" t="shared" si="124" ref="S326:S369">ATAN(COS(D326)*COS(J326)*SIN(N326)/(SIN(D326)*SIN(U326)-SIN(J326)))</f>
        <v>-1.506292693311718</v>
      </c>
      <c r="T326" s="3">
        <f t="shared" si="111"/>
        <v>-86.30421403815512</v>
      </c>
      <c r="U326" s="3">
        <f aca="true" t="shared" si="125" ref="U326:U369">ASIN(SIN(D326)*SIN(J326)+COS(D326)*COS(J326)*COS(N326))</f>
        <v>-0.5113304273882954</v>
      </c>
      <c r="V326" s="3">
        <f t="shared" si="112"/>
        <v>-29.297075425969926</v>
      </c>
    </row>
    <row r="327" spans="1:22" ht="13.5">
      <c r="A327" s="1">
        <v>39405</v>
      </c>
      <c r="B327" s="2">
        <f t="shared" si="115"/>
        <v>0.16666666666666666</v>
      </c>
      <c r="C327" s="3">
        <f t="shared" si="113"/>
        <v>34.96666666666667</v>
      </c>
      <c r="D327" s="3">
        <f t="shared" si="105"/>
        <v>0.6102834617806839</v>
      </c>
      <c r="E327" s="3">
        <f t="shared" si="114"/>
        <v>138.4</v>
      </c>
      <c r="F327" s="4">
        <f t="shared" si="106"/>
        <v>2.4155356847601523</v>
      </c>
      <c r="G327" s="5">
        <f t="shared" si="107"/>
        <v>323</v>
      </c>
      <c r="H327" s="7">
        <f t="shared" si="116"/>
        <v>4</v>
      </c>
      <c r="I327" s="3">
        <f t="shared" si="117"/>
        <v>5.542974435374868</v>
      </c>
      <c r="J327" s="3">
        <f t="shared" si="108"/>
        <v>-0.33679168753908717</v>
      </c>
      <c r="K327" s="3">
        <f t="shared" si="109"/>
        <v>-19.296742271078454</v>
      </c>
      <c r="L327" s="3">
        <f t="shared" si="118"/>
        <v>0.06245158938359467</v>
      </c>
      <c r="M327" s="3">
        <f t="shared" si="110"/>
        <v>3.578212495563993</v>
      </c>
      <c r="N327" s="3">
        <f t="shared" si="119"/>
        <v>-1.9726023184417931</v>
      </c>
      <c r="O327" s="3">
        <f t="shared" si="120"/>
        <v>6.479694002347006</v>
      </c>
      <c r="P327" s="2">
        <f t="shared" si="121"/>
        <v>0.26998725009779195</v>
      </c>
      <c r="Q327" s="3">
        <f t="shared" si="122"/>
        <v>16.58987766491113</v>
      </c>
      <c r="R327" s="2">
        <f t="shared" si="123"/>
        <v>0.19124490270463035</v>
      </c>
      <c r="S327" s="3">
        <f t="shared" si="124"/>
        <v>-1.5026686078520721</v>
      </c>
      <c r="T327" s="3">
        <f t="shared" si="111"/>
        <v>-86.09656923672269</v>
      </c>
      <c r="U327" s="3">
        <f t="shared" si="125"/>
        <v>-0.5142332163080332</v>
      </c>
      <c r="V327" s="3">
        <f t="shared" si="112"/>
        <v>-29.463392979888237</v>
      </c>
    </row>
    <row r="328" spans="1:22" ht="13.5">
      <c r="A328" s="1">
        <v>39406</v>
      </c>
      <c r="B328" s="2">
        <f t="shared" si="115"/>
        <v>0.16666666666666666</v>
      </c>
      <c r="C328" s="3">
        <f t="shared" si="113"/>
        <v>34.96666666666667</v>
      </c>
      <c r="D328" s="3">
        <f t="shared" si="105"/>
        <v>0.6102834617806839</v>
      </c>
      <c r="E328" s="3">
        <f t="shared" si="114"/>
        <v>138.4</v>
      </c>
      <c r="F328" s="4">
        <f t="shared" si="106"/>
        <v>2.4155356847601523</v>
      </c>
      <c r="G328" s="5">
        <f t="shared" si="107"/>
        <v>324</v>
      </c>
      <c r="H328" s="7">
        <f t="shared" si="116"/>
        <v>4</v>
      </c>
      <c r="I328" s="3">
        <f t="shared" si="117"/>
        <v>5.560188641695908</v>
      </c>
      <c r="J328" s="3">
        <f t="shared" si="108"/>
        <v>-0.3408764022524001</v>
      </c>
      <c r="K328" s="3">
        <f t="shared" si="109"/>
        <v>-19.530779184666276</v>
      </c>
      <c r="L328" s="3">
        <f t="shared" si="118"/>
        <v>0.06141094995761538</v>
      </c>
      <c r="M328" s="3">
        <f t="shared" si="110"/>
        <v>3.518588248460463</v>
      </c>
      <c r="N328" s="3">
        <f t="shared" si="119"/>
        <v>-1.9736429578677723</v>
      </c>
      <c r="O328" s="3">
        <f t="shared" si="120"/>
        <v>6.496326120757325</v>
      </c>
      <c r="P328" s="2">
        <f t="shared" si="121"/>
        <v>0.2706802550315552</v>
      </c>
      <c r="Q328" s="3">
        <f t="shared" si="122"/>
        <v>16.581195446114613</v>
      </c>
      <c r="R328" s="2">
        <f t="shared" si="123"/>
        <v>0.19088314358810887</v>
      </c>
      <c r="S328" s="3">
        <f t="shared" si="124"/>
        <v>-1.4991615098892768</v>
      </c>
      <c r="T328" s="3">
        <f t="shared" si="111"/>
        <v>-85.89562732511558</v>
      </c>
      <c r="U328" s="3">
        <f t="shared" si="125"/>
        <v>-0.5171210183811975</v>
      </c>
      <c r="V328" s="3">
        <f t="shared" si="112"/>
        <v>-29.628851850749683</v>
      </c>
    </row>
    <row r="329" spans="1:22" ht="13.5">
      <c r="A329" s="1">
        <v>39407</v>
      </c>
      <c r="B329" s="2">
        <f t="shared" si="115"/>
        <v>0.16666666666666666</v>
      </c>
      <c r="C329" s="3">
        <f t="shared" si="113"/>
        <v>34.96666666666667</v>
      </c>
      <c r="D329" s="3">
        <f t="shared" si="105"/>
        <v>0.6102834617806839</v>
      </c>
      <c r="E329" s="3">
        <f t="shared" si="114"/>
        <v>138.4</v>
      </c>
      <c r="F329" s="4">
        <f t="shared" si="106"/>
        <v>2.4155356847601523</v>
      </c>
      <c r="G329" s="5">
        <f t="shared" si="107"/>
        <v>325</v>
      </c>
      <c r="H329" s="7">
        <f t="shared" si="116"/>
        <v>4</v>
      </c>
      <c r="I329" s="3">
        <f t="shared" si="117"/>
        <v>5.5774028480169475</v>
      </c>
      <c r="J329" s="3">
        <f t="shared" si="108"/>
        <v>-0.34485721137780695</v>
      </c>
      <c r="K329" s="3">
        <f t="shared" si="109"/>
        <v>-19.758862746599252</v>
      </c>
      <c r="L329" s="3">
        <f t="shared" si="118"/>
        <v>0.060317725143567105</v>
      </c>
      <c r="M329" s="3">
        <f t="shared" si="110"/>
        <v>3.4559510805565226</v>
      </c>
      <c r="N329" s="3">
        <f t="shared" si="119"/>
        <v>-1.9747361826818206</v>
      </c>
      <c r="O329" s="3">
        <f t="shared" si="120"/>
        <v>6.51288285556879</v>
      </c>
      <c r="P329" s="2">
        <f t="shared" si="121"/>
        <v>0.27137011898203295</v>
      </c>
      <c r="Q329" s="3">
        <f t="shared" si="122"/>
        <v>16.57299033369034</v>
      </c>
      <c r="R329" s="2">
        <f t="shared" si="123"/>
        <v>0.1905412639037641</v>
      </c>
      <c r="S329" s="3">
        <f t="shared" si="124"/>
        <v>-1.4957731670379066</v>
      </c>
      <c r="T329" s="3">
        <f t="shared" si="111"/>
        <v>-85.70148958018875</v>
      </c>
      <c r="U329" s="3">
        <f t="shared" si="125"/>
        <v>-0.5199926523063508</v>
      </c>
      <c r="V329" s="3">
        <f t="shared" si="112"/>
        <v>-29.793384354967554</v>
      </c>
    </row>
    <row r="330" spans="1:22" ht="13.5">
      <c r="A330" s="1">
        <v>39408</v>
      </c>
      <c r="B330" s="2">
        <f t="shared" si="115"/>
        <v>0.16666666666666666</v>
      </c>
      <c r="C330" s="3">
        <f t="shared" si="113"/>
        <v>34.96666666666667</v>
      </c>
      <c r="D330" s="3">
        <f t="shared" si="105"/>
        <v>0.6102834617806839</v>
      </c>
      <c r="E330" s="3">
        <f t="shared" si="114"/>
        <v>138.4</v>
      </c>
      <c r="F330" s="4">
        <f t="shared" si="106"/>
        <v>2.4155356847601523</v>
      </c>
      <c r="G330" s="5">
        <f t="shared" si="107"/>
        <v>326</v>
      </c>
      <c r="H330" s="7">
        <f t="shared" si="116"/>
        <v>4</v>
      </c>
      <c r="I330" s="3">
        <f t="shared" si="117"/>
        <v>5.594617054337988</v>
      </c>
      <c r="J330" s="3">
        <f t="shared" si="108"/>
        <v>-0.3487323589638821</v>
      </c>
      <c r="K330" s="3">
        <f t="shared" si="109"/>
        <v>-19.980892348271666</v>
      </c>
      <c r="L330" s="3">
        <f t="shared" si="118"/>
        <v>0.05917285854911997</v>
      </c>
      <c r="M330" s="3">
        <f t="shared" si="110"/>
        <v>3.3903550565891862</v>
      </c>
      <c r="N330" s="3">
        <f t="shared" si="119"/>
        <v>-1.9758810492762677</v>
      </c>
      <c r="O330" s="3">
        <f t="shared" si="120"/>
        <v>6.5293523329367895</v>
      </c>
      <c r="P330" s="2">
        <f t="shared" si="121"/>
        <v>0.27205634720569954</v>
      </c>
      <c r="Q330" s="3">
        <f t="shared" si="122"/>
        <v>16.565266992851317</v>
      </c>
      <c r="R330" s="2">
        <f t="shared" si="123"/>
        <v>0.19021945803547155</v>
      </c>
      <c r="S330" s="3">
        <f t="shared" si="124"/>
        <v>-1.492505316134455</v>
      </c>
      <c r="T330" s="3">
        <f t="shared" si="111"/>
        <v>-85.51425551534297</v>
      </c>
      <c r="U330" s="3">
        <f t="shared" si="125"/>
        <v>-0.5228469155561032</v>
      </c>
      <c r="V330" s="3">
        <f t="shared" si="112"/>
        <v>-29.95692159279766</v>
      </c>
    </row>
    <row r="331" spans="1:22" ht="13.5">
      <c r="A331" s="1">
        <v>39409</v>
      </c>
      <c r="B331" s="2">
        <f t="shared" si="115"/>
        <v>0.16666666666666666</v>
      </c>
      <c r="C331" s="3">
        <f t="shared" si="113"/>
        <v>34.96666666666667</v>
      </c>
      <c r="D331" s="3">
        <f t="shared" si="105"/>
        <v>0.6102834617806839</v>
      </c>
      <c r="E331" s="3">
        <f t="shared" si="114"/>
        <v>138.4</v>
      </c>
      <c r="F331" s="4">
        <f t="shared" si="106"/>
        <v>2.4155356847601523</v>
      </c>
      <c r="G331" s="5">
        <f t="shared" si="107"/>
        <v>327</v>
      </c>
      <c r="H331" s="7">
        <f t="shared" si="116"/>
        <v>4</v>
      </c>
      <c r="I331" s="3">
        <f t="shared" si="117"/>
        <v>5.611831260659027</v>
      </c>
      <c r="J331" s="3">
        <f t="shared" si="108"/>
        <v>-0.35250012157330846</v>
      </c>
      <c r="K331" s="3">
        <f t="shared" si="109"/>
        <v>-20.196769243998997</v>
      </c>
      <c r="L331" s="3">
        <f t="shared" si="118"/>
        <v>0.05797734913304109</v>
      </c>
      <c r="M331" s="3">
        <f t="shared" si="110"/>
        <v>3.321857412679717</v>
      </c>
      <c r="N331" s="3">
        <f t="shared" si="119"/>
        <v>-1.9770765586923467</v>
      </c>
      <c r="O331" s="3">
        <f t="shared" si="120"/>
        <v>6.545722474656632</v>
      </c>
      <c r="P331" s="2">
        <f t="shared" si="121"/>
        <v>0.27273843644402634</v>
      </c>
      <c r="Q331" s="3">
        <f t="shared" si="122"/>
        <v>16.558029870319405</v>
      </c>
      <c r="R331" s="2">
        <f t="shared" si="123"/>
        <v>0.18991791126330856</v>
      </c>
      <c r="S331" s="3">
        <f t="shared" si="124"/>
        <v>-1.4893596617337574</v>
      </c>
      <c r="T331" s="3">
        <f t="shared" si="111"/>
        <v>-85.33402279437624</v>
      </c>
      <c r="U331" s="3">
        <f t="shared" si="125"/>
        <v>-0.525682585429121</v>
      </c>
      <c r="V331" s="3">
        <f t="shared" si="112"/>
        <v>-30.11939350861398</v>
      </c>
    </row>
    <row r="332" spans="1:22" ht="13.5">
      <c r="A332" s="1">
        <v>39410</v>
      </c>
      <c r="B332" s="2">
        <f t="shared" si="115"/>
        <v>0.16666666666666666</v>
      </c>
      <c r="C332" s="3">
        <f t="shared" si="113"/>
        <v>34.96666666666667</v>
      </c>
      <c r="D332" s="3">
        <f t="shared" si="105"/>
        <v>0.6102834617806839</v>
      </c>
      <c r="E332" s="3">
        <f t="shared" si="114"/>
        <v>138.4</v>
      </c>
      <c r="F332" s="4">
        <f t="shared" si="106"/>
        <v>2.4155356847601523</v>
      </c>
      <c r="G332" s="5">
        <f t="shared" si="107"/>
        <v>328</v>
      </c>
      <c r="H332" s="7">
        <f t="shared" si="116"/>
        <v>4</v>
      </c>
      <c r="I332" s="3">
        <f t="shared" si="117"/>
        <v>5.629045466980068</v>
      </c>
      <c r="J332" s="3">
        <f t="shared" si="108"/>
        <v>-0.35615881003278677</v>
      </c>
      <c r="K332" s="3">
        <f t="shared" si="109"/>
        <v>-20.40639665128032</v>
      </c>
      <c r="L332" s="3">
        <f t="shared" si="118"/>
        <v>0.05673225012729359</v>
      </c>
      <c r="M332" s="3">
        <f t="shared" si="110"/>
        <v>3.25051849457445</v>
      </c>
      <c r="N332" s="3">
        <f t="shared" si="119"/>
        <v>-1.9783216576980942</v>
      </c>
      <c r="O332" s="3">
        <f t="shared" si="120"/>
        <v>6.561981017499178</v>
      </c>
      <c r="P332" s="2">
        <f t="shared" si="121"/>
        <v>0.27341587572913245</v>
      </c>
      <c r="Q332" s="3">
        <f t="shared" si="122"/>
        <v>16.55128318322423</v>
      </c>
      <c r="R332" s="2">
        <f t="shared" si="123"/>
        <v>0.18963679930100952</v>
      </c>
      <c r="S332" s="3">
        <f t="shared" si="124"/>
        <v>-1.4863378745193334</v>
      </c>
      <c r="T332" s="3">
        <f t="shared" si="111"/>
        <v>-85.16088714040315</v>
      </c>
      <c r="U332" s="3">
        <f t="shared" si="125"/>
        <v>-0.5284984200713538</v>
      </c>
      <c r="V332" s="3">
        <f t="shared" si="112"/>
        <v>-30.28072894942065</v>
      </c>
    </row>
    <row r="333" spans="1:22" ht="13.5">
      <c r="A333" s="1">
        <v>39411</v>
      </c>
      <c r="B333" s="2">
        <f t="shared" si="115"/>
        <v>0.16666666666666666</v>
      </c>
      <c r="C333" s="3">
        <f t="shared" si="113"/>
        <v>34.96666666666667</v>
      </c>
      <c r="D333" s="3">
        <f t="shared" si="105"/>
        <v>0.6102834617806839</v>
      </c>
      <c r="E333" s="3">
        <f t="shared" si="114"/>
        <v>138.4</v>
      </c>
      <c r="F333" s="4">
        <f t="shared" si="106"/>
        <v>2.4155356847601523</v>
      </c>
      <c r="G333" s="5">
        <f t="shared" si="107"/>
        <v>329</v>
      </c>
      <c r="H333" s="7">
        <f t="shared" si="116"/>
        <v>4</v>
      </c>
      <c r="I333" s="3">
        <f t="shared" si="117"/>
        <v>5.646259673301108</v>
      </c>
      <c r="J333" s="3">
        <f t="shared" si="108"/>
        <v>-0.35970677116969413</v>
      </c>
      <c r="K333" s="3">
        <f t="shared" si="109"/>
        <v>-20.60967985030155</v>
      </c>
      <c r="L333" s="3">
        <f t="shared" si="118"/>
        <v>0.055438667896515484</v>
      </c>
      <c r="M333" s="3">
        <f t="shared" si="110"/>
        <v>3.1764016922977465</v>
      </c>
      <c r="N333" s="3">
        <f t="shared" si="119"/>
        <v>-1.9796152399288722</v>
      </c>
      <c r="O333" s="3">
        <f t="shared" si="120"/>
        <v>6.578115533345863</v>
      </c>
      <c r="P333" s="2">
        <f t="shared" si="121"/>
        <v>0.27408814722274427</v>
      </c>
      <c r="Q333" s="3">
        <f t="shared" si="122"/>
        <v>16.545030907681102</v>
      </c>
      <c r="R333" s="2">
        <f t="shared" si="123"/>
        <v>0.18937628782004592</v>
      </c>
      <c r="S333" s="3">
        <f t="shared" si="124"/>
        <v>-1.4834415896272724</v>
      </c>
      <c r="T333" s="3">
        <f t="shared" si="111"/>
        <v>-84.99494223982055</v>
      </c>
      <c r="U333" s="3">
        <f t="shared" si="125"/>
        <v>-0.5312931594630712</v>
      </c>
      <c r="V333" s="3">
        <f t="shared" si="112"/>
        <v>-30.440855721405015</v>
      </c>
    </row>
    <row r="334" spans="1:22" ht="13.5">
      <c r="A334" s="1">
        <v>39412</v>
      </c>
      <c r="B334" s="2">
        <f t="shared" si="115"/>
        <v>0.16666666666666666</v>
      </c>
      <c r="C334" s="3">
        <f t="shared" si="113"/>
        <v>34.96666666666667</v>
      </c>
      <c r="D334" s="3">
        <f t="shared" si="105"/>
        <v>0.6102834617806839</v>
      </c>
      <c r="E334" s="3">
        <f t="shared" si="114"/>
        <v>138.4</v>
      </c>
      <c r="F334" s="4">
        <f t="shared" si="106"/>
        <v>2.4155356847601523</v>
      </c>
      <c r="G334" s="5">
        <f t="shared" si="107"/>
        <v>330</v>
      </c>
      <c r="H334" s="7">
        <f t="shared" si="116"/>
        <v>4</v>
      </c>
      <c r="I334" s="3">
        <f t="shared" si="117"/>
        <v>5.663473879622147</v>
      </c>
      <c r="J334" s="3">
        <f t="shared" si="108"/>
        <v>-0.3631423895320263</v>
      </c>
      <c r="K334" s="3">
        <f t="shared" si="109"/>
        <v>-20.806526282480835</v>
      </c>
      <c r="L334" s="3">
        <f t="shared" si="118"/>
        <v>0.05409776073619672</v>
      </c>
      <c r="M334" s="3">
        <f t="shared" si="110"/>
        <v>3.0995733712926095</v>
      </c>
      <c r="N334" s="3">
        <f t="shared" si="119"/>
        <v>-1.980956147089191</v>
      </c>
      <c r="O334" s="3">
        <f t="shared" si="120"/>
        <v>6.594113450076037</v>
      </c>
      <c r="P334" s="2">
        <f t="shared" si="121"/>
        <v>0.27475472708650156</v>
      </c>
      <c r="Q334" s="3">
        <f t="shared" si="122"/>
        <v>16.53927676708495</v>
      </c>
      <c r="R334" s="2">
        <f t="shared" si="123"/>
        <v>0.18913653196187288</v>
      </c>
      <c r="S334" s="3">
        <f t="shared" si="124"/>
        <v>-1.4806724048837065</v>
      </c>
      <c r="T334" s="3">
        <f t="shared" si="111"/>
        <v>-84.83627964132221</v>
      </c>
      <c r="U334" s="3">
        <f t="shared" si="125"/>
        <v>-0.5340655263687839</v>
      </c>
      <c r="V334" s="3">
        <f t="shared" si="112"/>
        <v>-30.5997006443641</v>
      </c>
    </row>
    <row r="335" spans="1:22" ht="13.5">
      <c r="A335" s="1">
        <v>39413</v>
      </c>
      <c r="B335" s="2">
        <f t="shared" si="115"/>
        <v>0.16666666666666666</v>
      </c>
      <c r="C335" s="3">
        <f t="shared" si="113"/>
        <v>34.96666666666667</v>
      </c>
      <c r="D335" s="3">
        <f t="shared" si="105"/>
        <v>0.6102834617806839</v>
      </c>
      <c r="E335" s="3">
        <f t="shared" si="114"/>
        <v>138.4</v>
      </c>
      <c r="F335" s="4">
        <f t="shared" si="106"/>
        <v>2.4155356847601523</v>
      </c>
      <c r="G335" s="5">
        <f t="shared" si="107"/>
        <v>331</v>
      </c>
      <c r="H335" s="7">
        <f t="shared" si="116"/>
        <v>4</v>
      </c>
      <c r="I335" s="3">
        <f t="shared" si="117"/>
        <v>5.680688085943188</v>
      </c>
      <c r="J335" s="3">
        <f t="shared" si="108"/>
        <v>-0.3664640890881763</v>
      </c>
      <c r="K335" s="3">
        <f t="shared" si="109"/>
        <v>-20.996845647858706</v>
      </c>
      <c r="L335" s="3">
        <f t="shared" si="118"/>
        <v>0.052710737610946856</v>
      </c>
      <c r="M335" s="3">
        <f t="shared" si="110"/>
        <v>3.020102800128747</v>
      </c>
      <c r="N335" s="3">
        <f t="shared" si="119"/>
        <v>-1.982343170214441</v>
      </c>
      <c r="O335" s="3">
        <f t="shared" si="120"/>
        <v>6.609962073154114</v>
      </c>
      <c r="P335" s="2">
        <f t="shared" si="121"/>
        <v>0.2754150863814214</v>
      </c>
      <c r="Q335" s="3">
        <f t="shared" si="122"/>
        <v>16.534024220162053</v>
      </c>
      <c r="R335" s="2">
        <f t="shared" si="123"/>
        <v>0.18891767584008554</v>
      </c>
      <c r="S335" s="3">
        <f t="shared" si="124"/>
        <v>-1.478031878956365</v>
      </c>
      <c r="T335" s="3">
        <f t="shared" si="111"/>
        <v>-84.68498864999066</v>
      </c>
      <c r="U335" s="3">
        <f t="shared" si="125"/>
        <v>-0.536814227247604</v>
      </c>
      <c r="V335" s="3">
        <f t="shared" si="112"/>
        <v>-30.757189603864386</v>
      </c>
    </row>
    <row r="336" spans="1:22" ht="13.5">
      <c r="A336" s="1">
        <v>39414</v>
      </c>
      <c r="B336" s="2">
        <f t="shared" si="115"/>
        <v>0.16666666666666666</v>
      </c>
      <c r="C336" s="3">
        <f t="shared" si="113"/>
        <v>34.96666666666667</v>
      </c>
      <c r="D336" s="3">
        <f t="shared" si="105"/>
        <v>0.6102834617806839</v>
      </c>
      <c r="E336" s="3">
        <f t="shared" si="114"/>
        <v>138.4</v>
      </c>
      <c r="F336" s="4">
        <f t="shared" si="106"/>
        <v>2.4155356847601523</v>
      </c>
      <c r="G336" s="5">
        <f t="shared" si="107"/>
        <v>332</v>
      </c>
      <c r="H336" s="7">
        <f t="shared" si="116"/>
        <v>4</v>
      </c>
      <c r="I336" s="3">
        <f t="shared" si="117"/>
        <v>5.697902292264228</v>
      </c>
      <c r="J336" s="3">
        <f t="shared" si="108"/>
        <v>-0.3696703349031213</v>
      </c>
      <c r="K336" s="3">
        <f t="shared" si="109"/>
        <v>-21.180550001136538</v>
      </c>
      <c r="L336" s="3">
        <f t="shared" si="118"/>
        <v>0.05127885683431651</v>
      </c>
      <c r="M336" s="3">
        <f t="shared" si="110"/>
        <v>2.9380620748619135</v>
      </c>
      <c r="N336" s="3">
        <f t="shared" si="119"/>
        <v>-1.9837750509910712</v>
      </c>
      <c r="O336" s="3">
        <f t="shared" si="120"/>
        <v>6.625648607858595</v>
      </c>
      <c r="P336" s="2">
        <f t="shared" si="121"/>
        <v>0.27606869199410816</v>
      </c>
      <c r="Q336" s="3">
        <f t="shared" si="122"/>
        <v>16.529276448826483</v>
      </c>
      <c r="R336" s="2">
        <f t="shared" si="123"/>
        <v>0.18871985203443678</v>
      </c>
      <c r="S336" s="3">
        <f t="shared" si="124"/>
        <v>-1.4755215294211634</v>
      </c>
      <c r="T336" s="3">
        <f t="shared" si="111"/>
        <v>-84.54115621652099</v>
      </c>
      <c r="U336" s="3">
        <f t="shared" si="125"/>
        <v>-0.5395379531221149</v>
      </c>
      <c r="V336" s="3">
        <f t="shared" si="112"/>
        <v>-30.913247601024445</v>
      </c>
    </row>
    <row r="337" spans="1:22" ht="13.5">
      <c r="A337" s="1">
        <v>39415</v>
      </c>
      <c r="B337" s="2">
        <f t="shared" si="115"/>
        <v>0.16666666666666666</v>
      </c>
      <c r="C337" s="3">
        <f t="shared" si="113"/>
        <v>34.96666666666667</v>
      </c>
      <c r="D337" s="3">
        <f t="shared" si="105"/>
        <v>0.6102834617806839</v>
      </c>
      <c r="E337" s="3">
        <f t="shared" si="114"/>
        <v>138.4</v>
      </c>
      <c r="F337" s="4">
        <f t="shared" si="106"/>
        <v>2.4155356847601523</v>
      </c>
      <c r="G337" s="5">
        <f t="shared" si="107"/>
        <v>333</v>
      </c>
      <c r="H337" s="7">
        <f t="shared" si="116"/>
        <v>4</v>
      </c>
      <c r="I337" s="3">
        <f t="shared" si="117"/>
        <v>5.715116498585267</v>
      </c>
      <c r="J337" s="3">
        <f t="shared" si="108"/>
        <v>-0.37275963478763174</v>
      </c>
      <c r="K337" s="3">
        <f t="shared" si="109"/>
        <v>-21.35755384616924</v>
      </c>
      <c r="L337" s="3">
        <f t="shared" si="118"/>
        <v>0.04980342469170283</v>
      </c>
      <c r="M337" s="3">
        <f t="shared" si="110"/>
        <v>2.8535260401322056</v>
      </c>
      <c r="N337" s="3">
        <f t="shared" si="119"/>
        <v>-1.985250483133685</v>
      </c>
      <c r="O337" s="3">
        <f t="shared" si="120"/>
        <v>6.641160182089774</v>
      </c>
      <c r="P337" s="2">
        <f t="shared" si="121"/>
        <v>0.2767150075870739</v>
      </c>
      <c r="Q337" s="3">
        <f t="shared" si="122"/>
        <v>16.525036345892598</v>
      </c>
      <c r="R337" s="2">
        <f t="shared" si="123"/>
        <v>0.18854318107885826</v>
      </c>
      <c r="S337" s="3">
        <f t="shared" si="124"/>
        <v>-1.4731428307452648</v>
      </c>
      <c r="T337" s="3">
        <f t="shared" si="111"/>
        <v>-84.40486682165864</v>
      </c>
      <c r="U337" s="3">
        <f t="shared" si="125"/>
        <v>-0.5422353804043643</v>
      </c>
      <c r="V337" s="3">
        <f t="shared" si="112"/>
        <v>-31.067798799840773</v>
      </c>
    </row>
    <row r="338" spans="1:22" ht="13.5">
      <c r="A338" s="1">
        <v>39416</v>
      </c>
      <c r="B338" s="2">
        <f t="shared" si="115"/>
        <v>0.16666666666666666</v>
      </c>
      <c r="C338" s="3">
        <f t="shared" si="113"/>
        <v>34.96666666666667</v>
      </c>
      <c r="D338" s="3">
        <f t="shared" si="105"/>
        <v>0.6102834617806839</v>
      </c>
      <c r="E338" s="3">
        <f t="shared" si="114"/>
        <v>138.4</v>
      </c>
      <c r="F338" s="4">
        <f t="shared" si="106"/>
        <v>2.4155356847601523</v>
      </c>
      <c r="G338" s="5">
        <f t="shared" si="107"/>
        <v>334</v>
      </c>
      <c r="H338" s="7">
        <f t="shared" si="116"/>
        <v>4</v>
      </c>
      <c r="I338" s="3">
        <f t="shared" si="117"/>
        <v>5.732330704906308</v>
      </c>
      <c r="J338" s="3">
        <f t="shared" si="108"/>
        <v>-0.37573054091715163</v>
      </c>
      <c r="K338" s="3">
        <f t="shared" si="109"/>
        <v>-21.527774228720276</v>
      </c>
      <c r="L338" s="3">
        <f t="shared" si="118"/>
        <v>0.04828579400793748</v>
      </c>
      <c r="M338" s="3">
        <f t="shared" si="110"/>
        <v>2.7665722070928975</v>
      </c>
      <c r="N338" s="3">
        <f t="shared" si="119"/>
        <v>-1.9867681138174502</v>
      </c>
      <c r="O338" s="3">
        <f t="shared" si="120"/>
        <v>6.656483869687721</v>
      </c>
      <c r="P338" s="2">
        <f t="shared" si="121"/>
        <v>0.2773534945703217</v>
      </c>
      <c r="Q338" s="3">
        <f t="shared" si="122"/>
        <v>16.521306502699893</v>
      </c>
      <c r="R338" s="2">
        <f t="shared" si="123"/>
        <v>0.1883877709458289</v>
      </c>
      <c r="S338" s="3">
        <f t="shared" si="124"/>
        <v>-1.470897212188521</v>
      </c>
      <c r="T338" s="3">
        <f t="shared" si="111"/>
        <v>-84.27620235596096</v>
      </c>
      <c r="U338" s="3">
        <f t="shared" si="125"/>
        <v>-0.5449051716781248</v>
      </c>
      <c r="V338" s="3">
        <f t="shared" si="112"/>
        <v>-31.22076657200811</v>
      </c>
    </row>
    <row r="339" spans="1:22" ht="13.5">
      <c r="A339" s="1">
        <v>39417</v>
      </c>
      <c r="B339" s="2">
        <f t="shared" si="115"/>
        <v>0.16666666666666666</v>
      </c>
      <c r="C339" s="3">
        <f t="shared" si="113"/>
        <v>34.96666666666667</v>
      </c>
      <c r="D339" s="3">
        <f t="shared" si="105"/>
        <v>0.6102834617806839</v>
      </c>
      <c r="E339" s="3">
        <f t="shared" si="114"/>
        <v>138.4</v>
      </c>
      <c r="F339" s="4">
        <f t="shared" si="106"/>
        <v>2.4155356847601523</v>
      </c>
      <c r="G339" s="5">
        <f t="shared" si="107"/>
        <v>335</v>
      </c>
      <c r="H339" s="7">
        <f t="shared" si="116"/>
        <v>4</v>
      </c>
      <c r="I339" s="3">
        <f t="shared" si="117"/>
        <v>5.749544911227347</v>
      </c>
      <c r="J339" s="3">
        <f t="shared" si="108"/>
        <v>-0.3785816514170501</v>
      </c>
      <c r="K339" s="3">
        <f t="shared" si="109"/>
        <v>-21.691130827289893</v>
      </c>
      <c r="L339" s="3">
        <f t="shared" si="118"/>
        <v>0.04672736266122163</v>
      </c>
      <c r="M339" s="3">
        <f t="shared" si="110"/>
        <v>2.67728066826519</v>
      </c>
      <c r="N339" s="3">
        <f t="shared" si="119"/>
        <v>-1.988326545164166</v>
      </c>
      <c r="O339" s="3">
        <f t="shared" si="120"/>
        <v>6.671606714187271</v>
      </c>
      <c r="P339" s="2">
        <f t="shared" si="121"/>
        <v>0.2779836130911363</v>
      </c>
      <c r="Q339" s="3">
        <f t="shared" si="122"/>
        <v>16.518089196710704</v>
      </c>
      <c r="R339" s="2">
        <f t="shared" si="123"/>
        <v>0.18825371652961267</v>
      </c>
      <c r="S339" s="3">
        <f t="shared" si="124"/>
        <v>-1.4687860556257406</v>
      </c>
      <c r="T339" s="3">
        <f t="shared" si="111"/>
        <v>-84.1552419950223</v>
      </c>
      <c r="U339" s="3">
        <f t="shared" si="125"/>
        <v>-0.5475459764371515</v>
      </c>
      <c r="V339" s="3">
        <f t="shared" si="112"/>
        <v>-31.372073539218405</v>
      </c>
    </row>
    <row r="340" spans="1:22" ht="13.5">
      <c r="A340" s="1">
        <v>39418</v>
      </c>
      <c r="B340" s="2">
        <f t="shared" si="115"/>
        <v>0.16666666666666666</v>
      </c>
      <c r="C340" s="3">
        <f t="shared" si="113"/>
        <v>34.96666666666667</v>
      </c>
      <c r="D340" s="3">
        <f t="shared" si="105"/>
        <v>0.6102834617806839</v>
      </c>
      <c r="E340" s="3">
        <f t="shared" si="114"/>
        <v>138.4</v>
      </c>
      <c r="F340" s="4">
        <f t="shared" si="106"/>
        <v>2.4155356847601523</v>
      </c>
      <c r="G340" s="5">
        <f t="shared" si="107"/>
        <v>336</v>
      </c>
      <c r="H340" s="7">
        <f t="shared" si="116"/>
        <v>4</v>
      </c>
      <c r="I340" s="3">
        <f t="shared" si="117"/>
        <v>5.766759117548387</v>
      </c>
      <c r="J340" s="3">
        <f t="shared" si="108"/>
        <v>-0.38131161191100715</v>
      </c>
      <c r="K340" s="3">
        <f t="shared" si="109"/>
        <v>-21.847546041831084</v>
      </c>
      <c r="L340" s="3">
        <f t="shared" si="118"/>
        <v>0.045129572045132446</v>
      </c>
      <c r="M340" s="3">
        <f t="shared" si="110"/>
        <v>2.5857340094176724</v>
      </c>
      <c r="N340" s="3">
        <f t="shared" si="119"/>
        <v>-1.9899243357802554</v>
      </c>
      <c r="O340" s="3">
        <f t="shared" si="120"/>
        <v>6.686515752932022</v>
      </c>
      <c r="P340" s="2">
        <f t="shared" si="121"/>
        <v>0.2786048230388342</v>
      </c>
      <c r="Q340" s="3">
        <f t="shared" si="122"/>
        <v>16.515386379145625</v>
      </c>
      <c r="R340" s="2">
        <f t="shared" si="123"/>
        <v>0.1881410991310677</v>
      </c>
      <c r="S340" s="3">
        <f t="shared" si="124"/>
        <v>-1.4668106932927014</v>
      </c>
      <c r="T340" s="3">
        <f t="shared" si="111"/>
        <v>-84.04206207033005</v>
      </c>
      <c r="U340" s="3">
        <f t="shared" si="125"/>
        <v>-0.5501564317797203</v>
      </c>
      <c r="V340" s="3">
        <f t="shared" si="112"/>
        <v>-31.521641612954973</v>
      </c>
    </row>
    <row r="341" spans="1:22" ht="13.5">
      <c r="A341" s="1">
        <v>39419</v>
      </c>
      <c r="B341" s="2">
        <f t="shared" si="115"/>
        <v>0.16666666666666666</v>
      </c>
      <c r="C341" s="3">
        <f t="shared" si="113"/>
        <v>34.96666666666667</v>
      </c>
      <c r="D341" s="3">
        <f t="shared" si="105"/>
        <v>0.6102834617806839</v>
      </c>
      <c r="E341" s="3">
        <f t="shared" si="114"/>
        <v>138.4</v>
      </c>
      <c r="F341" s="4">
        <f t="shared" si="106"/>
        <v>2.4155356847601523</v>
      </c>
      <c r="G341" s="5">
        <f t="shared" si="107"/>
        <v>337</v>
      </c>
      <c r="H341" s="7">
        <f t="shared" si="116"/>
        <v>4</v>
      </c>
      <c r="I341" s="3">
        <f t="shared" si="117"/>
        <v>5.783973323869427</v>
      </c>
      <c r="J341" s="3">
        <f t="shared" si="108"/>
        <v>-0.3839191170293553</v>
      </c>
      <c r="K341" s="3">
        <f t="shared" si="109"/>
        <v>-21.996945080171187</v>
      </c>
      <c r="L341" s="3">
        <f t="shared" si="118"/>
        <v>0.0434939054804911</v>
      </c>
      <c r="M341" s="3">
        <f t="shared" si="110"/>
        <v>2.4920172185730607</v>
      </c>
      <c r="N341" s="3">
        <f t="shared" si="119"/>
        <v>-1.9915600023448967</v>
      </c>
      <c r="O341" s="3">
        <f t="shared" si="120"/>
        <v>6.701198041465093</v>
      </c>
      <c r="P341" s="2">
        <f t="shared" si="121"/>
        <v>0.2792165850610456</v>
      </c>
      <c r="Q341" s="3">
        <f t="shared" si="122"/>
        <v>16.513199662725164</v>
      </c>
      <c r="R341" s="2">
        <f t="shared" si="123"/>
        <v>0.18804998594688183</v>
      </c>
      <c r="S341" s="3">
        <f t="shared" si="124"/>
        <v>-1.4649724054593865</v>
      </c>
      <c r="T341" s="3">
        <f t="shared" si="111"/>
        <v>-83.93673593595084</v>
      </c>
      <c r="U341" s="3">
        <f t="shared" si="125"/>
        <v>-0.5527351630603119</v>
      </c>
      <c r="V341" s="3">
        <f t="shared" si="112"/>
        <v>-31.669392031831233</v>
      </c>
    </row>
    <row r="342" spans="1:22" ht="13.5">
      <c r="A342" s="1">
        <v>39420</v>
      </c>
      <c r="B342" s="2">
        <f t="shared" si="115"/>
        <v>0.16666666666666666</v>
      </c>
      <c r="C342" s="3">
        <f t="shared" si="113"/>
        <v>34.96666666666667</v>
      </c>
      <c r="D342" s="3">
        <f t="shared" si="105"/>
        <v>0.6102834617806839</v>
      </c>
      <c r="E342" s="3">
        <f t="shared" si="114"/>
        <v>138.4</v>
      </c>
      <c r="F342" s="4">
        <f t="shared" si="106"/>
        <v>2.4155356847601523</v>
      </c>
      <c r="G342" s="5">
        <f t="shared" si="107"/>
        <v>338</v>
      </c>
      <c r="H342" s="7">
        <f t="shared" si="116"/>
        <v>4</v>
      </c>
      <c r="I342" s="3">
        <f t="shared" si="117"/>
        <v>5.801187530190467</v>
      </c>
      <c r="J342" s="3">
        <f t="shared" si="108"/>
        <v>-0.3864029118742794</v>
      </c>
      <c r="K342" s="3">
        <f t="shared" si="109"/>
        <v>-22.13925604196169</v>
      </c>
      <c r="L342" s="3">
        <f t="shared" si="118"/>
        <v>0.0418218865789364</v>
      </c>
      <c r="M342" s="3">
        <f t="shared" si="110"/>
        <v>2.396217592247877</v>
      </c>
      <c r="N342" s="3">
        <f t="shared" si="119"/>
        <v>-1.9932320212464514</v>
      </c>
      <c r="O342" s="3">
        <f t="shared" si="120"/>
        <v>6.715640678110416</v>
      </c>
      <c r="P342" s="2">
        <f t="shared" si="121"/>
        <v>0.279818361587934</v>
      </c>
      <c r="Q342" s="3">
        <f t="shared" si="122"/>
        <v>16.511530309589865</v>
      </c>
      <c r="R342" s="2">
        <f t="shared" si="123"/>
        <v>0.1879804295662444</v>
      </c>
      <c r="S342" s="3">
        <f t="shared" si="124"/>
        <v>-1.4632724180344328</v>
      </c>
      <c r="T342" s="3">
        <f t="shared" si="111"/>
        <v>-83.8393338312757</v>
      </c>
      <c r="U342" s="3">
        <f t="shared" si="125"/>
        <v>-0.5552807844998935</v>
      </c>
      <c r="V342" s="3">
        <f t="shared" si="112"/>
        <v>-31.815245396557277</v>
      </c>
    </row>
    <row r="343" spans="1:22" ht="13.5">
      <c r="A343" s="1">
        <v>39421</v>
      </c>
      <c r="B343" s="2">
        <f t="shared" si="115"/>
        <v>0.16666666666666666</v>
      </c>
      <c r="C343" s="3">
        <f t="shared" si="113"/>
        <v>34.96666666666667</v>
      </c>
      <c r="D343" s="3">
        <f t="shared" si="105"/>
        <v>0.6102834617806839</v>
      </c>
      <c r="E343" s="3">
        <f t="shared" si="114"/>
        <v>138.4</v>
      </c>
      <c r="F343" s="4">
        <f t="shared" si="106"/>
        <v>2.4155356847601523</v>
      </c>
      <c r="G343" s="5">
        <f t="shared" si="107"/>
        <v>339</v>
      </c>
      <c r="H343" s="7">
        <f t="shared" si="116"/>
        <v>4</v>
      </c>
      <c r="I343" s="3">
        <f t="shared" si="117"/>
        <v>5.8184017365115075</v>
      </c>
      <c r="J343" s="3">
        <f t="shared" si="108"/>
        <v>-0.3887617934388544</v>
      </c>
      <c r="K343" s="3">
        <f t="shared" si="109"/>
        <v>-22.274409999983057</v>
      </c>
      <c r="L343" s="3">
        <f t="shared" si="118"/>
        <v>0.04011507756011002</v>
      </c>
      <c r="M343" s="3">
        <f t="shared" si="110"/>
        <v>2.29842463903426</v>
      </c>
      <c r="N343" s="3">
        <f t="shared" si="119"/>
        <v>-1.9949388302652777</v>
      </c>
      <c r="O343" s="3">
        <f t="shared" si="120"/>
        <v>6.729830828654885</v>
      </c>
      <c r="P343" s="2">
        <f t="shared" si="121"/>
        <v>0.2804096178606202</v>
      </c>
      <c r="Q343" s="3">
        <f t="shared" si="122"/>
        <v>16.51037921947388</v>
      </c>
      <c r="R343" s="2">
        <f t="shared" si="123"/>
        <v>0.18793246747807832</v>
      </c>
      <c r="S343" s="3">
        <f t="shared" si="124"/>
        <v>-1.4617119001053227</v>
      </c>
      <c r="T343" s="3">
        <f t="shared" si="111"/>
        <v>-83.74992274008319</v>
      </c>
      <c r="U343" s="3">
        <f t="shared" si="125"/>
        <v>-0.5577918997568043</v>
      </c>
      <c r="V343" s="3">
        <f t="shared" si="112"/>
        <v>-31.959121702649178</v>
      </c>
    </row>
    <row r="344" spans="1:22" ht="13.5">
      <c r="A344" s="1">
        <v>39422</v>
      </c>
      <c r="B344" s="2">
        <f t="shared" si="115"/>
        <v>0.16666666666666666</v>
      </c>
      <c r="C344" s="3">
        <f t="shared" si="113"/>
        <v>34.96666666666667</v>
      </c>
      <c r="D344" s="3">
        <f t="shared" si="105"/>
        <v>0.6102834617806839</v>
      </c>
      <c r="E344" s="3">
        <f t="shared" si="114"/>
        <v>138.4</v>
      </c>
      <c r="F344" s="4">
        <f t="shared" si="106"/>
        <v>2.4155356847601523</v>
      </c>
      <c r="G344" s="5">
        <f t="shared" si="107"/>
        <v>340</v>
      </c>
      <c r="H344" s="7">
        <f t="shared" si="116"/>
        <v>4</v>
      </c>
      <c r="I344" s="3">
        <f t="shared" si="117"/>
        <v>5.835615942832547</v>
      </c>
      <c r="J344" s="3">
        <f t="shared" si="108"/>
        <v>-0.3909946119769921</v>
      </c>
      <c r="K344" s="3">
        <f t="shared" si="109"/>
        <v>-22.402341078636915</v>
      </c>
      <c r="L344" s="3">
        <f t="shared" si="118"/>
        <v>0.03837507752440933</v>
      </c>
      <c r="M344" s="3">
        <f t="shared" si="110"/>
        <v>2.198729980635998</v>
      </c>
      <c r="N344" s="3">
        <f t="shared" si="119"/>
        <v>-1.9966788303009784</v>
      </c>
      <c r="O344" s="3">
        <f t="shared" si="120"/>
        <v>6.743755751038754</v>
      </c>
      <c r="P344" s="2">
        <f t="shared" si="121"/>
        <v>0.28098982295994807</v>
      </c>
      <c r="Q344" s="3">
        <f t="shared" si="122"/>
        <v>16.50974691820978</v>
      </c>
      <c r="R344" s="2">
        <f t="shared" si="123"/>
        <v>0.1879061215920741</v>
      </c>
      <c r="S344" s="3">
        <f t="shared" si="124"/>
        <v>-1.4602919614193977</v>
      </c>
      <c r="T344" s="3">
        <f t="shared" si="111"/>
        <v>-83.66856624621232</v>
      </c>
      <c r="U344" s="3">
        <f t="shared" si="125"/>
        <v>-0.5602671024608369</v>
      </c>
      <c r="V344" s="3">
        <f t="shared" si="112"/>
        <v>-32.100940371029616</v>
      </c>
    </row>
    <row r="345" spans="1:22" ht="13.5">
      <c r="A345" s="1">
        <v>39423</v>
      </c>
      <c r="B345" s="2">
        <f t="shared" si="115"/>
        <v>0.16666666666666666</v>
      </c>
      <c r="C345" s="3">
        <f t="shared" si="113"/>
        <v>34.96666666666667</v>
      </c>
      <c r="D345" s="3">
        <f t="shared" si="105"/>
        <v>0.6102834617806839</v>
      </c>
      <c r="E345" s="3">
        <f t="shared" si="114"/>
        <v>138.4</v>
      </c>
      <c r="F345" s="4">
        <f t="shared" si="106"/>
        <v>2.4155356847601523</v>
      </c>
      <c r="G345" s="5">
        <f t="shared" si="107"/>
        <v>341</v>
      </c>
      <c r="H345" s="7">
        <f t="shared" si="116"/>
        <v>4</v>
      </c>
      <c r="I345" s="3">
        <f t="shared" si="117"/>
        <v>5.852830149153587</v>
      </c>
      <c r="J345" s="3">
        <f t="shared" si="108"/>
        <v>-0.39310027232146216</v>
      </c>
      <c r="K345" s="3">
        <f t="shared" si="109"/>
        <v>-22.522986529463115</v>
      </c>
      <c r="L345" s="3">
        <f t="shared" si="118"/>
        <v>0.036603520683318916</v>
      </c>
      <c r="M345" s="3">
        <f t="shared" si="110"/>
        <v>2.0972272504739893</v>
      </c>
      <c r="N345" s="3">
        <f t="shared" si="119"/>
        <v>-1.998450387142069</v>
      </c>
      <c r="O345" s="3">
        <f t="shared" si="120"/>
        <v>6.757402819959282</v>
      </c>
      <c r="P345" s="2">
        <f t="shared" si="121"/>
        <v>0.2815584508316367</v>
      </c>
      <c r="Q345" s="3">
        <f t="shared" si="122"/>
        <v>16.509633546644185</v>
      </c>
      <c r="R345" s="2">
        <f t="shared" si="123"/>
        <v>0.18790139777684103</v>
      </c>
      <c r="S345" s="3">
        <f t="shared" si="124"/>
        <v>-1.459013649811314</v>
      </c>
      <c r="T345" s="3">
        <f t="shared" si="111"/>
        <v>-83.59532438616655</v>
      </c>
      <c r="U345" s="3">
        <f t="shared" si="125"/>
        <v>-0.5627049767136463</v>
      </c>
      <c r="V345" s="3">
        <f t="shared" si="112"/>
        <v>-32.2406202766992</v>
      </c>
    </row>
    <row r="346" spans="1:22" ht="13.5">
      <c r="A346" s="1">
        <v>39424</v>
      </c>
      <c r="B346" s="2">
        <f t="shared" si="115"/>
        <v>0.16666666666666666</v>
      </c>
      <c r="C346" s="3">
        <f t="shared" si="113"/>
        <v>34.96666666666667</v>
      </c>
      <c r="D346" s="3">
        <f t="shared" si="105"/>
        <v>0.6102834617806839</v>
      </c>
      <c r="E346" s="3">
        <f t="shared" si="114"/>
        <v>138.4</v>
      </c>
      <c r="F346" s="4">
        <f t="shared" si="106"/>
        <v>2.4155356847601523</v>
      </c>
      <c r="G346" s="5">
        <f t="shared" si="107"/>
        <v>342</v>
      </c>
      <c r="H346" s="7">
        <f t="shared" si="116"/>
        <v>4</v>
      </c>
      <c r="I346" s="3">
        <f t="shared" si="117"/>
        <v>5.8700443554746276</v>
      </c>
      <c r="J346" s="3">
        <f t="shared" si="108"/>
        <v>-0.39507773514725764</v>
      </c>
      <c r="K346" s="3">
        <f t="shared" si="109"/>
        <v>-22.636286803525206</v>
      </c>
      <c r="L346" s="3">
        <f t="shared" si="118"/>
        <v>0.034802074549381765</v>
      </c>
      <c r="M346" s="3">
        <f t="shared" si="110"/>
        <v>1.9940119899792315</v>
      </c>
      <c r="N346" s="3">
        <f t="shared" si="119"/>
        <v>-2.000251833276006</v>
      </c>
      <c r="O346" s="3">
        <f t="shared" si="120"/>
        <v>6.770759551290851</v>
      </c>
      <c r="P346" s="2">
        <f t="shared" si="121"/>
        <v>0.2821149813037855</v>
      </c>
      <c r="Q346" s="3">
        <f t="shared" si="122"/>
        <v>16.510038850045248</v>
      </c>
      <c r="R346" s="2">
        <f t="shared" si="123"/>
        <v>0.18791828541855202</v>
      </c>
      <c r="S346" s="3">
        <f t="shared" si="124"/>
        <v>-1.4578779485831073</v>
      </c>
      <c r="T346" s="3">
        <f t="shared" si="111"/>
        <v>-83.53025349900248</v>
      </c>
      <c r="U346" s="3">
        <f t="shared" si="125"/>
        <v>-0.5651040975591566</v>
      </c>
      <c r="V346" s="3">
        <f t="shared" si="112"/>
        <v>-32.378079775688796</v>
      </c>
    </row>
    <row r="347" spans="1:22" ht="13.5">
      <c r="A347" s="1">
        <v>39425</v>
      </c>
      <c r="B347" s="2">
        <f t="shared" si="115"/>
        <v>0.16666666666666666</v>
      </c>
      <c r="C347" s="3">
        <f t="shared" si="113"/>
        <v>34.96666666666667</v>
      </c>
      <c r="D347" s="3">
        <f t="shared" si="105"/>
        <v>0.6102834617806839</v>
      </c>
      <c r="E347" s="3">
        <f t="shared" si="114"/>
        <v>138.4</v>
      </c>
      <c r="F347" s="4">
        <f t="shared" si="106"/>
        <v>2.4155356847601523</v>
      </c>
      <c r="G347" s="5">
        <f t="shared" si="107"/>
        <v>343</v>
      </c>
      <c r="H347" s="7">
        <f t="shared" si="116"/>
        <v>4</v>
      </c>
      <c r="I347" s="3">
        <f t="shared" si="117"/>
        <v>5.887258561795667</v>
      </c>
      <c r="J347" s="3">
        <f t="shared" si="108"/>
        <v>-0.39692601817768597</v>
      </c>
      <c r="K347" s="3">
        <f t="shared" si="109"/>
        <v>-22.7421856205144</v>
      </c>
      <c r="L347" s="3">
        <f t="shared" si="118"/>
        <v>0.032972438087916243</v>
      </c>
      <c r="M347" s="3">
        <f t="shared" si="110"/>
        <v>1.8891815426940068</v>
      </c>
      <c r="N347" s="3">
        <f t="shared" si="119"/>
        <v>-2.0020814697374716</v>
      </c>
      <c r="O347" s="3">
        <f t="shared" si="120"/>
        <v>6.783813626223757</v>
      </c>
      <c r="P347" s="2">
        <f t="shared" si="121"/>
        <v>0.2826589010926565</v>
      </c>
      <c r="Q347" s="3">
        <f t="shared" si="122"/>
        <v>16.510962168083708</v>
      </c>
      <c r="R347" s="2">
        <f t="shared" si="123"/>
        <v>0.18795675700348782</v>
      </c>
      <c r="S347" s="3">
        <f t="shared" si="124"/>
        <v>-1.4568857738435852</v>
      </c>
      <c r="T347" s="3">
        <f t="shared" si="111"/>
        <v>-83.47340607388837</v>
      </c>
      <c r="U347" s="3">
        <f t="shared" si="125"/>
        <v>-0.5674630314281618</v>
      </c>
      <c r="V347" s="3">
        <f t="shared" si="112"/>
        <v>-32.51323673053326</v>
      </c>
    </row>
    <row r="348" spans="1:22" ht="13.5">
      <c r="A348" s="1">
        <v>39426</v>
      </c>
      <c r="B348" s="2">
        <f t="shared" si="115"/>
        <v>0.16666666666666666</v>
      </c>
      <c r="C348" s="3">
        <f t="shared" si="113"/>
        <v>34.96666666666667</v>
      </c>
      <c r="D348" s="3">
        <f t="shared" si="105"/>
        <v>0.6102834617806839</v>
      </c>
      <c r="E348" s="3">
        <f t="shared" si="114"/>
        <v>138.4</v>
      </c>
      <c r="F348" s="4">
        <f t="shared" si="106"/>
        <v>2.4155356847601523</v>
      </c>
      <c r="G348" s="5">
        <f t="shared" si="107"/>
        <v>344</v>
      </c>
      <c r="H348" s="7">
        <f t="shared" si="116"/>
        <v>4</v>
      </c>
      <c r="I348" s="3">
        <f t="shared" si="117"/>
        <v>5.904472768116707</v>
      </c>
      <c r="J348" s="3">
        <f t="shared" si="108"/>
        <v>-0.398644197330679</v>
      </c>
      <c r="K348" s="3">
        <f t="shared" si="109"/>
        <v>-22.84063003442827</v>
      </c>
      <c r="L348" s="3">
        <f t="shared" si="118"/>
        <v>0.031116339832632248</v>
      </c>
      <c r="M348" s="3">
        <f t="shared" si="110"/>
        <v>1.7828349463046382</v>
      </c>
      <c r="N348" s="3">
        <f t="shared" si="119"/>
        <v>-2.0039375679927556</v>
      </c>
      <c r="O348" s="3">
        <f t="shared" si="120"/>
        <v>6.796552915023399</v>
      </c>
      <c r="P348" s="2">
        <f t="shared" si="121"/>
        <v>0.28318970479264166</v>
      </c>
      <c r="Q348" s="3">
        <f t="shared" si="122"/>
        <v>16.512402425469315</v>
      </c>
      <c r="R348" s="2">
        <f t="shared" si="123"/>
        <v>0.1880167677278881</v>
      </c>
      <c r="S348" s="3">
        <f t="shared" si="124"/>
        <v>-1.45603797181431</v>
      </c>
      <c r="T348" s="3">
        <f t="shared" si="111"/>
        <v>-83.42483059574828</v>
      </c>
      <c r="U348" s="3">
        <f t="shared" si="125"/>
        <v>-0.5697803365617845</v>
      </c>
      <c r="V348" s="3">
        <f t="shared" si="112"/>
        <v>-32.64600853453384</v>
      </c>
    </row>
    <row r="349" spans="1:22" ht="13.5">
      <c r="A349" s="1">
        <v>39427</v>
      </c>
      <c r="B349" s="2">
        <f t="shared" si="115"/>
        <v>0.16666666666666666</v>
      </c>
      <c r="C349" s="3">
        <f t="shared" si="113"/>
        <v>34.96666666666667</v>
      </c>
      <c r="D349" s="3">
        <f t="shared" si="105"/>
        <v>0.6102834617806839</v>
      </c>
      <c r="E349" s="3">
        <f t="shared" si="114"/>
        <v>138.4</v>
      </c>
      <c r="F349" s="4">
        <f t="shared" si="106"/>
        <v>2.4155356847601523</v>
      </c>
      <c r="G349" s="5">
        <f t="shared" si="107"/>
        <v>345</v>
      </c>
      <c r="H349" s="7">
        <f t="shared" si="116"/>
        <v>4</v>
      </c>
      <c r="I349" s="3">
        <f t="shared" si="117"/>
        <v>5.921686974437747</v>
      </c>
      <c r="J349" s="3">
        <f t="shared" si="108"/>
        <v>-0.4002314078029426</v>
      </c>
      <c r="K349" s="3">
        <f t="shared" si="109"/>
        <v>-22.931570495687936</v>
      </c>
      <c r="L349" s="3">
        <f t="shared" si="118"/>
        <v>0.02923553596734255</v>
      </c>
      <c r="M349" s="3">
        <f t="shared" si="110"/>
        <v>1.6750728227316467</v>
      </c>
      <c r="N349" s="3">
        <f t="shared" si="119"/>
        <v>-2.0058183718580453</v>
      </c>
      <c r="O349" s="3">
        <f t="shared" si="120"/>
        <v>6.808965500312058</v>
      </c>
      <c r="P349" s="2">
        <f t="shared" si="121"/>
        <v>0.28370689584633574</v>
      </c>
      <c r="Q349" s="3">
        <f t="shared" si="122"/>
        <v>16.51435812332372</v>
      </c>
      <c r="R349" s="2">
        <f t="shared" si="123"/>
        <v>0.18809825513848835</v>
      </c>
      <c r="S349" s="3">
        <f t="shared" si="124"/>
        <v>-1.4553353161099751</v>
      </c>
      <c r="T349" s="3">
        <f t="shared" si="111"/>
        <v>-83.3845713894391</v>
      </c>
      <c r="U349" s="3">
        <f t="shared" si="125"/>
        <v>-0.5720545634189328</v>
      </c>
      <c r="V349" s="3">
        <f t="shared" si="112"/>
        <v>-32.776312135103744</v>
      </c>
    </row>
    <row r="350" spans="1:22" ht="13.5">
      <c r="A350" s="1">
        <v>39428</v>
      </c>
      <c r="B350" s="2">
        <f t="shared" si="115"/>
        <v>0.16666666666666666</v>
      </c>
      <c r="C350" s="3">
        <f t="shared" si="113"/>
        <v>34.96666666666667</v>
      </c>
      <c r="D350" s="3">
        <f t="shared" si="105"/>
        <v>0.6102834617806839</v>
      </c>
      <c r="E350" s="3">
        <f t="shared" si="114"/>
        <v>138.4</v>
      </c>
      <c r="F350" s="4">
        <f t="shared" si="106"/>
        <v>2.4155356847601523</v>
      </c>
      <c r="G350" s="5">
        <f t="shared" si="107"/>
        <v>346</v>
      </c>
      <c r="H350" s="7">
        <f t="shared" si="116"/>
        <v>4</v>
      </c>
      <c r="I350" s="3">
        <f t="shared" si="117"/>
        <v>5.938901180758787</v>
      </c>
      <c r="J350" s="3">
        <f t="shared" si="108"/>
        <v>-0.4016868450896926</v>
      </c>
      <c r="K350" s="3">
        <f t="shared" si="109"/>
        <v>-23.01496090956468</v>
      </c>
      <c r="L350" s="3">
        <f t="shared" si="118"/>
        <v>0.02733180837600197</v>
      </c>
      <c r="M350" s="3">
        <f t="shared" si="110"/>
        <v>1.5659972664052255</v>
      </c>
      <c r="N350" s="3">
        <f t="shared" si="119"/>
        <v>-2.007722099449386</v>
      </c>
      <c r="O350" s="3">
        <f t="shared" si="120"/>
        <v>6.821039699776501</v>
      </c>
      <c r="P350" s="2">
        <f t="shared" si="121"/>
        <v>0.28420998749068754</v>
      </c>
      <c r="Q350" s="3">
        <f t="shared" si="122"/>
        <v>16.51682733136947</v>
      </c>
      <c r="R350" s="2">
        <f t="shared" si="123"/>
        <v>0.18820113880706124</v>
      </c>
      <c r="S350" s="3">
        <f t="shared" si="124"/>
        <v>-1.4547785050015252</v>
      </c>
      <c r="T350" s="3">
        <f t="shared" si="111"/>
        <v>-83.35266846293891</v>
      </c>
      <c r="U350" s="3">
        <f t="shared" si="125"/>
        <v>-0.5742842550733124</v>
      </c>
      <c r="V350" s="3">
        <f t="shared" si="112"/>
        <v>-32.90406405651524</v>
      </c>
    </row>
    <row r="351" spans="1:22" ht="13.5">
      <c r="A351" s="1">
        <v>39429</v>
      </c>
      <c r="B351" s="2">
        <f t="shared" si="115"/>
        <v>0.16666666666666666</v>
      </c>
      <c r="C351" s="3">
        <f t="shared" si="113"/>
        <v>34.96666666666667</v>
      </c>
      <c r="D351" s="3">
        <f t="shared" si="105"/>
        <v>0.6102834617806839</v>
      </c>
      <c r="E351" s="3">
        <f t="shared" si="114"/>
        <v>138.4</v>
      </c>
      <c r="F351" s="4">
        <f t="shared" si="106"/>
        <v>2.4155356847601523</v>
      </c>
      <c r="G351" s="5">
        <f t="shared" si="107"/>
        <v>347</v>
      </c>
      <c r="H351" s="7">
        <f t="shared" si="116"/>
        <v>4</v>
      </c>
      <c r="I351" s="3">
        <f t="shared" si="117"/>
        <v>5.9561153870798265</v>
      </c>
      <c r="J351" s="3">
        <f t="shared" si="108"/>
        <v>-0.4030097659378583</v>
      </c>
      <c r="K351" s="3">
        <f t="shared" si="109"/>
        <v>-23.09075869079444</v>
      </c>
      <c r="L351" s="3">
        <f t="shared" si="118"/>
        <v>0.025406962663349325</v>
      </c>
      <c r="M351" s="3">
        <f t="shared" si="110"/>
        <v>1.4557117308563776</v>
      </c>
      <c r="N351" s="3">
        <f t="shared" si="119"/>
        <v>-2.0096469451620385</v>
      </c>
      <c r="O351" s="3">
        <f t="shared" si="120"/>
        <v>6.832764088206578</v>
      </c>
      <c r="P351" s="2">
        <f t="shared" si="121"/>
        <v>0.2846985036752741</v>
      </c>
      <c r="Q351" s="3">
        <f t="shared" si="122"/>
        <v>16.519807681012573</v>
      </c>
      <c r="R351" s="2">
        <f t="shared" si="123"/>
        <v>0.18832532004219052</v>
      </c>
      <c r="S351" s="3">
        <f t="shared" si="124"/>
        <v>-1.4543681586708905</v>
      </c>
      <c r="T351" s="3">
        <f t="shared" si="111"/>
        <v>-83.32915735005487</v>
      </c>
      <c r="U351" s="3">
        <f t="shared" si="125"/>
        <v>-0.5764679476059288</v>
      </c>
      <c r="V351" s="3">
        <f t="shared" si="112"/>
        <v>-33.029180422388386</v>
      </c>
    </row>
    <row r="352" spans="1:22" ht="13.5">
      <c r="A352" s="1">
        <v>39430</v>
      </c>
      <c r="B352" s="2">
        <f t="shared" si="115"/>
        <v>0.16666666666666666</v>
      </c>
      <c r="C352" s="3">
        <f t="shared" si="113"/>
        <v>34.96666666666667</v>
      </c>
      <c r="D352" s="3">
        <f t="shared" si="105"/>
        <v>0.6102834617806839</v>
      </c>
      <c r="E352" s="3">
        <f t="shared" si="114"/>
        <v>138.4</v>
      </c>
      <c r="F352" s="4">
        <f t="shared" si="106"/>
        <v>2.4155356847601523</v>
      </c>
      <c r="G352" s="5">
        <f t="shared" si="107"/>
        <v>348</v>
      </c>
      <c r="H352" s="7">
        <f t="shared" si="116"/>
        <v>4</v>
      </c>
      <c r="I352" s="3">
        <f t="shared" si="117"/>
        <v>5.973329593400867</v>
      </c>
      <c r="J352" s="3">
        <f t="shared" si="108"/>
        <v>-0.40419948923077403</v>
      </c>
      <c r="K352" s="3">
        <f t="shared" si="109"/>
        <v>-23.15892481426692</v>
      </c>
      <c r="L352" s="3">
        <f t="shared" si="118"/>
        <v>0.02346282614845592</v>
      </c>
      <c r="M352" s="3">
        <f t="shared" si="110"/>
        <v>1.3443209137557128</v>
      </c>
      <c r="N352" s="3">
        <f t="shared" si="119"/>
        <v>-2.011591081676932</v>
      </c>
      <c r="O352" s="3">
        <f t="shared" si="120"/>
        <v>6.844127518772709</v>
      </c>
      <c r="P352" s="2">
        <f t="shared" si="121"/>
        <v>0.28517197994886284</v>
      </c>
      <c r="Q352" s="3">
        <f t="shared" si="122"/>
        <v>16.523296359393196</v>
      </c>
      <c r="R352" s="2">
        <f t="shared" si="123"/>
        <v>0.18847068164138317</v>
      </c>
      <c r="S352" s="3">
        <f t="shared" si="124"/>
        <v>-1.4541048164667372</v>
      </c>
      <c r="T352" s="3">
        <f t="shared" si="111"/>
        <v>-83.3140689531892</v>
      </c>
      <c r="U352" s="3">
        <f t="shared" si="125"/>
        <v>-0.578604170499363</v>
      </c>
      <c r="V352" s="3">
        <f t="shared" si="112"/>
        <v>-33.15157697828139</v>
      </c>
    </row>
    <row r="353" spans="1:22" ht="13.5">
      <c r="A353" s="1">
        <v>39431</v>
      </c>
      <c r="B353" s="2">
        <f t="shared" si="115"/>
        <v>0.16666666666666666</v>
      </c>
      <c r="C353" s="3">
        <f t="shared" si="113"/>
        <v>34.96666666666667</v>
      </c>
      <c r="D353" s="3">
        <f t="shared" si="105"/>
        <v>0.6102834617806839</v>
      </c>
      <c r="E353" s="3">
        <f t="shared" si="114"/>
        <v>138.4</v>
      </c>
      <c r="F353" s="4">
        <f t="shared" si="106"/>
        <v>2.4155356847601523</v>
      </c>
      <c r="G353" s="5">
        <f t="shared" si="107"/>
        <v>349</v>
      </c>
      <c r="H353" s="7">
        <f t="shared" si="116"/>
        <v>4</v>
      </c>
      <c r="I353" s="3">
        <f t="shared" si="117"/>
        <v>5.990543799721907</v>
      </c>
      <c r="J353" s="3">
        <f t="shared" si="108"/>
        <v>-0.4052553968025227</v>
      </c>
      <c r="K353" s="3">
        <f t="shared" si="109"/>
        <v>-23.21942386168403</v>
      </c>
      <c r="L353" s="3">
        <f t="shared" si="118"/>
        <v>0.02150124583352191</v>
      </c>
      <c r="M353" s="3">
        <f t="shared" si="110"/>
        <v>1.2319306405340513</v>
      </c>
      <c r="N353" s="3">
        <f t="shared" si="119"/>
        <v>-2.013552661991866</v>
      </c>
      <c r="O353" s="3">
        <f t="shared" si="120"/>
        <v>6.85511914345354</v>
      </c>
      <c r="P353" s="2">
        <f t="shared" si="121"/>
        <v>0.28562996431056414</v>
      </c>
      <c r="Q353" s="3">
        <f t="shared" si="122"/>
        <v>16.527290104475252</v>
      </c>
      <c r="R353" s="2">
        <f t="shared" si="123"/>
        <v>0.18863708768646884</v>
      </c>
      <c r="S353" s="3">
        <f t="shared" si="124"/>
        <v>-1.4539889341711438</v>
      </c>
      <c r="T353" s="3">
        <f t="shared" si="111"/>
        <v>-83.30742938673143</v>
      </c>
      <c r="U353" s="3">
        <f t="shared" si="125"/>
        <v>-0.5806914470403866</v>
      </c>
      <c r="V353" s="3">
        <f t="shared" si="112"/>
        <v>-33.271169114758706</v>
      </c>
    </row>
    <row r="354" spans="1:22" ht="13.5">
      <c r="A354" s="1">
        <v>39432</v>
      </c>
      <c r="B354" s="2">
        <f t="shared" si="115"/>
        <v>0.16666666666666666</v>
      </c>
      <c r="C354" s="3">
        <f t="shared" si="113"/>
        <v>34.96666666666667</v>
      </c>
      <c r="D354" s="3">
        <f t="shared" si="105"/>
        <v>0.6102834617806839</v>
      </c>
      <c r="E354" s="3">
        <f t="shared" si="114"/>
        <v>138.4</v>
      </c>
      <c r="F354" s="4">
        <f t="shared" si="106"/>
        <v>2.4155356847601523</v>
      </c>
      <c r="G354" s="5">
        <f t="shared" si="107"/>
        <v>350</v>
      </c>
      <c r="H354" s="7">
        <f t="shared" si="116"/>
        <v>4</v>
      </c>
      <c r="I354" s="3">
        <f t="shared" si="117"/>
        <v>6.0077580060429465</v>
      </c>
      <c r="J354" s="3">
        <f t="shared" si="108"/>
        <v>-0.40617693418024603</v>
      </c>
      <c r="K354" s="3">
        <f t="shared" si="109"/>
        <v>-23.272224064091127</v>
      </c>
      <c r="L354" s="3">
        <f t="shared" si="118"/>
        <v>0.01952408635028565</v>
      </c>
      <c r="M354" s="3">
        <f t="shared" si="110"/>
        <v>1.1186477467203468</v>
      </c>
      <c r="N354" s="3">
        <f t="shared" si="119"/>
        <v>-2.015529821475102</v>
      </c>
      <c r="O354" s="3">
        <f t="shared" si="120"/>
        <v>6.86572843252939</v>
      </c>
      <c r="P354" s="2">
        <f t="shared" si="121"/>
        <v>0.2860720180220579</v>
      </c>
      <c r="Q354" s="3">
        <f t="shared" si="122"/>
        <v>16.531785201241227</v>
      </c>
      <c r="R354" s="2">
        <f t="shared" si="123"/>
        <v>0.18882438338505114</v>
      </c>
      <c r="S354" s="3">
        <f t="shared" si="124"/>
        <v>-1.454020881287615</v>
      </c>
      <c r="T354" s="3">
        <f t="shared" si="111"/>
        <v>-83.30925982167284</v>
      </c>
      <c r="U354" s="3">
        <f t="shared" si="125"/>
        <v>-0.5827282947377355</v>
      </c>
      <c r="V354" s="3">
        <f t="shared" si="112"/>
        <v>-33.38787189132774</v>
      </c>
    </row>
    <row r="355" spans="1:22" ht="13.5">
      <c r="A355" s="1">
        <v>39433</v>
      </c>
      <c r="B355" s="2">
        <f t="shared" si="115"/>
        <v>0.16666666666666666</v>
      </c>
      <c r="C355" s="3">
        <f t="shared" si="113"/>
        <v>34.96666666666667</v>
      </c>
      <c r="D355" s="3">
        <f t="shared" si="105"/>
        <v>0.6102834617806839</v>
      </c>
      <c r="E355" s="3">
        <f t="shared" si="114"/>
        <v>138.4</v>
      </c>
      <c r="F355" s="4">
        <f t="shared" si="106"/>
        <v>2.4155356847601523</v>
      </c>
      <c r="G355" s="5">
        <f t="shared" si="107"/>
        <v>351</v>
      </c>
      <c r="H355" s="7">
        <f t="shared" si="116"/>
        <v>4</v>
      </c>
      <c r="I355" s="3">
        <f t="shared" si="117"/>
        <v>6.024972212363987</v>
      </c>
      <c r="J355" s="3">
        <f t="shared" si="108"/>
        <v>-0.4069636112528855</v>
      </c>
      <c r="K355" s="3">
        <f t="shared" si="109"/>
        <v>-23.317297340193075</v>
      </c>
      <c r="L355" s="3">
        <f t="shared" si="118"/>
        <v>0.017533227886440808</v>
      </c>
      <c r="M355" s="3">
        <f t="shared" si="110"/>
        <v>1.004579959134139</v>
      </c>
      <c r="N355" s="3">
        <f t="shared" si="119"/>
        <v>-2.017520679938947</v>
      </c>
      <c r="O355" s="3">
        <f t="shared" si="120"/>
        <v>6.87594519306201</v>
      </c>
      <c r="P355" s="2">
        <f t="shared" si="121"/>
        <v>0.28649771637758376</v>
      </c>
      <c r="Q355" s="3">
        <f t="shared" si="122"/>
        <v>16.536777479053438</v>
      </c>
      <c r="R355" s="2">
        <f t="shared" si="123"/>
        <v>0.1890323949605599</v>
      </c>
      <c r="S355" s="3">
        <f t="shared" si="124"/>
        <v>-1.4542009383613264</v>
      </c>
      <c r="T355" s="3">
        <f t="shared" si="111"/>
        <v>-83.31957633206798</v>
      </c>
      <c r="U355" s="3">
        <f t="shared" si="125"/>
        <v>-0.5847132257620345</v>
      </c>
      <c r="V355" s="3">
        <f t="shared" si="112"/>
        <v>-33.50160006164466</v>
      </c>
    </row>
    <row r="356" spans="1:22" ht="13.5">
      <c r="A356" s="1">
        <v>39434</v>
      </c>
      <c r="B356" s="2">
        <f t="shared" si="115"/>
        <v>0.16666666666666666</v>
      </c>
      <c r="C356" s="3">
        <f t="shared" si="113"/>
        <v>34.96666666666667</v>
      </c>
      <c r="D356" s="3">
        <f t="shared" si="105"/>
        <v>0.6102834617806839</v>
      </c>
      <c r="E356" s="3">
        <f t="shared" si="114"/>
        <v>138.4</v>
      </c>
      <c r="F356" s="4">
        <f t="shared" si="106"/>
        <v>2.4155356847601523</v>
      </c>
      <c r="G356" s="5">
        <f t="shared" si="107"/>
        <v>352</v>
      </c>
      <c r="H356" s="7">
        <f t="shared" si="116"/>
        <v>4</v>
      </c>
      <c r="I356" s="3">
        <f t="shared" si="117"/>
        <v>6.042186418685027</v>
      </c>
      <c r="J356" s="3">
        <f t="shared" si="108"/>
        <v>-0.40761500286497837</v>
      </c>
      <c r="K356" s="3">
        <f t="shared" si="109"/>
        <v>-23.354619330376217</v>
      </c>
      <c r="L356" s="3">
        <f t="shared" si="118"/>
        <v>0.015530564094479327</v>
      </c>
      <c r="M356" s="3">
        <f t="shared" si="110"/>
        <v>0.8898357760710804</v>
      </c>
      <c r="N356" s="3">
        <f t="shared" si="119"/>
        <v>-2.0195233437309086</v>
      </c>
      <c r="O356" s="3">
        <f t="shared" si="120"/>
        <v>6.885759586286889</v>
      </c>
      <c r="P356" s="2">
        <f t="shared" si="121"/>
        <v>0.2869066494286204</v>
      </c>
      <c r="Q356" s="3">
        <f t="shared" si="122"/>
        <v>16.542262310236964</v>
      </c>
      <c r="R356" s="2">
        <f t="shared" si="123"/>
        <v>0.18926092959320684</v>
      </c>
      <c r="S356" s="3">
        <f t="shared" si="124"/>
        <v>-1.4545292943429493</v>
      </c>
      <c r="T356" s="3">
        <f t="shared" si="111"/>
        <v>-83.33838974399283</v>
      </c>
      <c r="U356" s="3">
        <f t="shared" si="125"/>
        <v>-0.5866447474149965</v>
      </c>
      <c r="V356" s="3">
        <f t="shared" si="112"/>
        <v>-33.612268100397515</v>
      </c>
    </row>
    <row r="357" spans="1:22" ht="13.5">
      <c r="A357" s="1">
        <v>39435</v>
      </c>
      <c r="B357" s="2">
        <f t="shared" si="115"/>
        <v>0.16666666666666666</v>
      </c>
      <c r="C357" s="3">
        <f t="shared" si="113"/>
        <v>34.96666666666667</v>
      </c>
      <c r="D357" s="3">
        <f t="shared" si="105"/>
        <v>0.6102834617806839</v>
      </c>
      <c r="E357" s="3">
        <f t="shared" si="114"/>
        <v>138.4</v>
      </c>
      <c r="F357" s="4">
        <f t="shared" si="106"/>
        <v>2.4155356847601523</v>
      </c>
      <c r="G357" s="5">
        <f t="shared" si="107"/>
        <v>353</v>
      </c>
      <c r="H357" s="7">
        <f t="shared" si="116"/>
        <v>4</v>
      </c>
      <c r="I357" s="3">
        <f t="shared" si="117"/>
        <v>6.059400625006067</v>
      </c>
      <c r="J357" s="3">
        <f t="shared" si="108"/>
        <v>-0.4081307493342889</v>
      </c>
      <c r="K357" s="3">
        <f t="shared" si="109"/>
        <v>-23.384169426366487</v>
      </c>
      <c r="L357" s="3">
        <f t="shared" si="118"/>
        <v>0.013517999985396186</v>
      </c>
      <c r="M357" s="3">
        <f t="shared" si="110"/>
        <v>0.7745243466211099</v>
      </c>
      <c r="N357" s="3">
        <f t="shared" si="119"/>
        <v>-2.0215359078399917</v>
      </c>
      <c r="O357" s="3">
        <f t="shared" si="120"/>
        <v>6.895162143850719</v>
      </c>
      <c r="P357" s="2">
        <f t="shared" si="121"/>
        <v>0.28729842266044664</v>
      </c>
      <c r="Q357" s="3">
        <f t="shared" si="122"/>
        <v>16.548234609933132</v>
      </c>
      <c r="R357" s="2">
        <f t="shared" si="123"/>
        <v>0.1895097754138805</v>
      </c>
      <c r="S357" s="3">
        <f t="shared" si="124"/>
        <v>-1.4550060440078714</v>
      </c>
      <c r="T357" s="3">
        <f t="shared" si="111"/>
        <v>-83.36570548767716</v>
      </c>
      <c r="U357" s="3">
        <f t="shared" si="125"/>
        <v>-0.5885213626350961</v>
      </c>
      <c r="V357" s="3">
        <f t="shared" si="112"/>
        <v>-33.71979023227924</v>
      </c>
    </row>
    <row r="358" spans="1:22" ht="13.5">
      <c r="A358" s="1">
        <v>39436</v>
      </c>
      <c r="B358" s="2">
        <f t="shared" si="115"/>
        <v>0.16666666666666666</v>
      </c>
      <c r="C358" s="3">
        <f t="shared" si="113"/>
        <v>34.96666666666667</v>
      </c>
      <c r="D358" s="3">
        <f t="shared" si="105"/>
        <v>0.6102834617806839</v>
      </c>
      <c r="E358" s="3">
        <f t="shared" si="114"/>
        <v>138.4</v>
      </c>
      <c r="F358" s="4">
        <f t="shared" si="106"/>
        <v>2.4155356847601523</v>
      </c>
      <c r="G358" s="5">
        <f t="shared" si="107"/>
        <v>354</v>
      </c>
      <c r="H358" s="7">
        <f t="shared" si="116"/>
        <v>4</v>
      </c>
      <c r="I358" s="3">
        <f t="shared" si="117"/>
        <v>6.076614831327107</v>
      </c>
      <c r="J358" s="3">
        <f t="shared" si="108"/>
        <v>-0.40851055689222204</v>
      </c>
      <c r="K358" s="3">
        <f t="shared" si="109"/>
        <v>-23.405930796463224</v>
      </c>
      <c r="L358" s="3">
        <f t="shared" si="118"/>
        <v>0.011497449809712294</v>
      </c>
      <c r="M358" s="3">
        <f t="shared" si="110"/>
        <v>0.6587553492600059</v>
      </c>
      <c r="N358" s="3">
        <f t="shared" si="119"/>
        <v>-2.0235564580156753</v>
      </c>
      <c r="O358" s="3">
        <f t="shared" si="120"/>
        <v>6.904143782833515</v>
      </c>
      <c r="P358" s="2">
        <f t="shared" si="121"/>
        <v>0.2876726576180631</v>
      </c>
      <c r="Q358" s="3">
        <f t="shared" si="122"/>
        <v>16.55468883726515</v>
      </c>
      <c r="R358" s="2">
        <f t="shared" si="123"/>
        <v>0.1897787015527146</v>
      </c>
      <c r="S358" s="3">
        <f t="shared" si="124"/>
        <v>-1.4556311854430135</v>
      </c>
      <c r="T358" s="3">
        <f t="shared" si="111"/>
        <v>-83.40152345350955</v>
      </c>
      <c r="U358" s="3">
        <f t="shared" si="125"/>
        <v>-0.5903415705469071</v>
      </c>
      <c r="V358" s="3">
        <f t="shared" si="112"/>
        <v>-33.824080463462316</v>
      </c>
    </row>
    <row r="359" spans="1:22" ht="13.5">
      <c r="A359" s="1">
        <v>39437</v>
      </c>
      <c r="B359" s="2">
        <f t="shared" si="115"/>
        <v>0.16666666666666666</v>
      </c>
      <c r="C359" s="3">
        <f t="shared" si="113"/>
        <v>34.96666666666667</v>
      </c>
      <c r="D359" s="3">
        <f t="shared" si="105"/>
        <v>0.6102834617806839</v>
      </c>
      <c r="E359" s="3">
        <f t="shared" si="114"/>
        <v>138.4</v>
      </c>
      <c r="F359" s="4">
        <f t="shared" si="106"/>
        <v>2.4155356847601523</v>
      </c>
      <c r="G359" s="5">
        <f t="shared" si="107"/>
        <v>355</v>
      </c>
      <c r="H359" s="7">
        <f t="shared" si="116"/>
        <v>4</v>
      </c>
      <c r="I359" s="3">
        <f t="shared" si="117"/>
        <v>6.093829037648146</v>
      </c>
      <c r="J359" s="3">
        <f t="shared" si="108"/>
        <v>-0.40875419804612767</v>
      </c>
      <c r="K359" s="3">
        <f t="shared" si="109"/>
        <v>-23.419890406297718</v>
      </c>
      <c r="L359" s="3">
        <f t="shared" si="118"/>
        <v>0.009470834928286957</v>
      </c>
      <c r="M359" s="3">
        <f t="shared" si="110"/>
        <v>0.5426388698559284</v>
      </c>
      <c r="N359" s="3">
        <f t="shared" si="119"/>
        <v>-2.025583072897101</v>
      </c>
      <c r="O359" s="3">
        <f t="shared" si="120"/>
        <v>6.9126958195024155</v>
      </c>
      <c r="P359" s="2">
        <f t="shared" si="121"/>
        <v>0.28802899247926733</v>
      </c>
      <c r="Q359" s="3">
        <f t="shared" si="122"/>
        <v>16.561618997850125</v>
      </c>
      <c r="R359" s="2">
        <f t="shared" si="123"/>
        <v>0.19006745824375523</v>
      </c>
      <c r="S359" s="3">
        <f t="shared" si="124"/>
        <v>-1.4564046176138636</v>
      </c>
      <c r="T359" s="3">
        <f t="shared" si="111"/>
        <v>-83.4458378526389</v>
      </c>
      <c r="U359" s="3">
        <f t="shared" si="125"/>
        <v>-0.5921038670612434</v>
      </c>
      <c r="V359" s="3">
        <f t="shared" si="112"/>
        <v>-33.925052615984406</v>
      </c>
    </row>
    <row r="360" spans="1:22" ht="13.5">
      <c r="A360" s="1">
        <v>39438</v>
      </c>
      <c r="B360" s="2">
        <f t="shared" si="115"/>
        <v>0.16666666666666666</v>
      </c>
      <c r="C360" s="3">
        <f t="shared" si="113"/>
        <v>34.96666666666667</v>
      </c>
      <c r="D360" s="3">
        <f t="shared" si="105"/>
        <v>0.6102834617806839</v>
      </c>
      <c r="E360" s="3">
        <f t="shared" si="114"/>
        <v>138.4</v>
      </c>
      <c r="F360" s="4">
        <f t="shared" si="106"/>
        <v>2.4155356847601523</v>
      </c>
      <c r="G360" s="5">
        <f t="shared" si="107"/>
        <v>356</v>
      </c>
      <c r="H360" s="7">
        <f t="shared" si="116"/>
        <v>4</v>
      </c>
      <c r="I360" s="3">
        <f t="shared" si="117"/>
        <v>6.111043243969187</v>
      </c>
      <c r="J360" s="3">
        <f t="shared" si="108"/>
        <v>-0.40886151186277603</v>
      </c>
      <c r="K360" s="3">
        <f t="shared" si="109"/>
        <v>-23.42603903507511</v>
      </c>
      <c r="L360" s="3">
        <f t="shared" si="118"/>
        <v>0.007440081675399279</v>
      </c>
      <c r="M360" s="3">
        <f t="shared" si="110"/>
        <v>0.4262852792330012</v>
      </c>
      <c r="N360" s="3">
        <f t="shared" si="119"/>
        <v>-2.0276138261499885</v>
      </c>
      <c r="O360" s="3">
        <f t="shared" si="120"/>
        <v>6.9208099817521775</v>
      </c>
      <c r="P360" s="2">
        <f t="shared" si="121"/>
        <v>0.2883670825730074</v>
      </c>
      <c r="Q360" s="3">
        <f t="shared" si="122"/>
        <v>16.56901864768342</v>
      </c>
      <c r="R360" s="2">
        <f t="shared" si="123"/>
        <v>0.19037577698680921</v>
      </c>
      <c r="S360" s="3">
        <f t="shared" si="124"/>
        <v>-1.4573261380246756</v>
      </c>
      <c r="T360" s="3">
        <f t="shared" si="111"/>
        <v>-83.49863708291359</v>
      </c>
      <c r="U360" s="3">
        <f t="shared" si="125"/>
        <v>-0.5938067455331052</v>
      </c>
      <c r="V360" s="3">
        <f t="shared" si="112"/>
        <v>-34.022620365445775</v>
      </c>
    </row>
    <row r="361" spans="1:22" ht="13.5">
      <c r="A361" s="1">
        <v>39439</v>
      </c>
      <c r="B361" s="2">
        <f t="shared" si="115"/>
        <v>0.16666666666666666</v>
      </c>
      <c r="C361" s="3">
        <f t="shared" si="113"/>
        <v>34.96666666666667</v>
      </c>
      <c r="D361" s="3">
        <f t="shared" si="105"/>
        <v>0.6102834617806839</v>
      </c>
      <c r="E361" s="3">
        <f t="shared" si="114"/>
        <v>138.4</v>
      </c>
      <c r="F361" s="4">
        <f t="shared" si="106"/>
        <v>2.4155356847601523</v>
      </c>
      <c r="G361" s="5">
        <f t="shared" si="107"/>
        <v>357</v>
      </c>
      <c r="H361" s="7">
        <f t="shared" si="116"/>
        <v>4</v>
      </c>
      <c r="I361" s="3">
        <f t="shared" si="117"/>
        <v>6.128257450290227</v>
      </c>
      <c r="J361" s="3">
        <f t="shared" si="108"/>
        <v>-0.4088324041724486</v>
      </c>
      <c r="K361" s="3">
        <f t="shared" si="109"/>
        <v>-23.424371287267974</v>
      </c>
      <c r="L361" s="3">
        <f t="shared" si="118"/>
        <v>0.0054071192165929104</v>
      </c>
      <c r="M361" s="3">
        <f t="shared" si="110"/>
        <v>0.3098051104348578</v>
      </c>
      <c r="N361" s="3">
        <f t="shared" si="119"/>
        <v>-2.0296467886087948</v>
      </c>
      <c r="O361" s="3">
        <f t="shared" si="120"/>
        <v>6.928478420195615</v>
      </c>
      <c r="P361" s="2">
        <f t="shared" si="121"/>
        <v>0.28868660084148395</v>
      </c>
      <c r="Q361" s="3">
        <f t="shared" si="122"/>
        <v>16.57688089841307</v>
      </c>
      <c r="R361" s="2">
        <f t="shared" si="123"/>
        <v>0.19070337076721122</v>
      </c>
      <c r="S361" s="3">
        <f t="shared" si="124"/>
        <v>-1.4583954404851263</v>
      </c>
      <c r="T361" s="3">
        <f t="shared" si="111"/>
        <v>-83.55990360092036</v>
      </c>
      <c r="U361" s="3">
        <f t="shared" si="125"/>
        <v>-0.5954486974842496</v>
      </c>
      <c r="V361" s="3">
        <f t="shared" si="112"/>
        <v>-34.116697282409625</v>
      </c>
    </row>
    <row r="362" spans="1:22" ht="13.5">
      <c r="A362" s="1">
        <v>39440</v>
      </c>
      <c r="B362" s="2">
        <f t="shared" si="115"/>
        <v>0.16666666666666666</v>
      </c>
      <c r="C362" s="3">
        <f t="shared" si="113"/>
        <v>34.96666666666667</v>
      </c>
      <c r="D362" s="3">
        <f t="shared" si="105"/>
        <v>0.6102834617806839</v>
      </c>
      <c r="E362" s="3">
        <f t="shared" si="114"/>
        <v>138.4</v>
      </c>
      <c r="F362" s="4">
        <f t="shared" si="106"/>
        <v>2.4155356847601523</v>
      </c>
      <c r="G362" s="5">
        <f t="shared" si="107"/>
        <v>358</v>
      </c>
      <c r="H362" s="7">
        <f t="shared" si="116"/>
        <v>4</v>
      </c>
      <c r="I362" s="3">
        <f t="shared" si="117"/>
        <v>6.145471656611266</v>
      </c>
      <c r="J362" s="3">
        <f t="shared" si="108"/>
        <v>-0.4086668476932635</v>
      </c>
      <c r="K362" s="3">
        <f t="shared" si="109"/>
        <v>-23.41488559973962</v>
      </c>
      <c r="L362" s="3">
        <f t="shared" si="118"/>
        <v>0.0033738774037785297</v>
      </c>
      <c r="M362" s="3">
        <f t="shared" si="110"/>
        <v>0.19330893583106526</v>
      </c>
      <c r="N362" s="3">
        <f t="shared" si="119"/>
        <v>-2.0316800304216094</v>
      </c>
      <c r="O362" s="3">
        <f t="shared" si="120"/>
        <v>6.935693717876009</v>
      </c>
      <c r="P362" s="2">
        <f t="shared" si="121"/>
        <v>0.2889872382448337</v>
      </c>
      <c r="Q362" s="3">
        <f t="shared" si="122"/>
        <v>16.585198424013182</v>
      </c>
      <c r="R362" s="2">
        <f t="shared" si="123"/>
        <v>0.1910499343338826</v>
      </c>
      <c r="S362" s="3">
        <f t="shared" si="124"/>
        <v>-1.4596121129969748</v>
      </c>
      <c r="T362" s="3">
        <f t="shared" si="111"/>
        <v>-83.62961380089887</v>
      </c>
      <c r="U362" s="3">
        <f t="shared" si="125"/>
        <v>-0.5970282133969229</v>
      </c>
      <c r="V362" s="3">
        <f t="shared" si="112"/>
        <v>-34.207196877879554</v>
      </c>
    </row>
    <row r="363" spans="1:22" ht="13.5">
      <c r="A363" s="1">
        <v>39441</v>
      </c>
      <c r="B363" s="2">
        <f t="shared" si="115"/>
        <v>0.16666666666666666</v>
      </c>
      <c r="C363" s="3">
        <f t="shared" si="113"/>
        <v>34.96666666666667</v>
      </c>
      <c r="D363" s="3">
        <f t="shared" si="105"/>
        <v>0.6102834617806839</v>
      </c>
      <c r="E363" s="3">
        <f t="shared" si="114"/>
        <v>138.4</v>
      </c>
      <c r="F363" s="4">
        <f t="shared" si="106"/>
        <v>2.4155356847601523</v>
      </c>
      <c r="G363" s="5">
        <f t="shared" si="107"/>
        <v>359</v>
      </c>
      <c r="H363" s="7">
        <f t="shared" si="116"/>
        <v>4</v>
      </c>
      <c r="I363" s="3">
        <f t="shared" si="117"/>
        <v>6.162685862932307</v>
      </c>
      <c r="J363" s="3">
        <f t="shared" si="108"/>
        <v>-0.4083648820755246</v>
      </c>
      <c r="K363" s="3">
        <f t="shared" si="109"/>
        <v>-23.397584244285124</v>
      </c>
      <c r="L363" s="3">
        <f t="shared" si="118"/>
        <v>0.0013422846300953396</v>
      </c>
      <c r="M363" s="3">
        <f t="shared" si="110"/>
        <v>0.07690724420974183</v>
      </c>
      <c r="N363" s="3">
        <f t="shared" si="119"/>
        <v>-2.0337116231952925</v>
      </c>
      <c r="O363" s="3">
        <f t="shared" si="120"/>
        <v>6.942448898582235</v>
      </c>
      <c r="P363" s="2">
        <f t="shared" si="121"/>
        <v>0.28926870410759314</v>
      </c>
      <c r="Q363" s="3">
        <f t="shared" si="122"/>
        <v>16.593963468856465</v>
      </c>
      <c r="R363" s="2">
        <f t="shared" si="123"/>
        <v>0.19141514453568606</v>
      </c>
      <c r="S363" s="3">
        <f t="shared" si="124"/>
        <v>-1.460975635774511</v>
      </c>
      <c r="T363" s="3">
        <f t="shared" si="111"/>
        <v>-83.70773790132165</v>
      </c>
      <c r="U363" s="3">
        <f t="shared" si="125"/>
        <v>-0.5985437835849758</v>
      </c>
      <c r="V363" s="3">
        <f t="shared" si="112"/>
        <v>-34.294032653210834</v>
      </c>
    </row>
    <row r="364" spans="1:22" ht="13.5">
      <c r="A364" s="1">
        <v>39442</v>
      </c>
      <c r="B364" s="2">
        <f t="shared" si="115"/>
        <v>0.16666666666666666</v>
      </c>
      <c r="C364" s="3">
        <f t="shared" si="113"/>
        <v>34.96666666666667</v>
      </c>
      <c r="D364" s="3">
        <f t="shared" si="105"/>
        <v>0.6102834617806839</v>
      </c>
      <c r="E364" s="3">
        <f t="shared" si="114"/>
        <v>138.4</v>
      </c>
      <c r="F364" s="4">
        <f t="shared" si="106"/>
        <v>2.4155356847601523</v>
      </c>
      <c r="G364" s="5">
        <f t="shared" si="107"/>
        <v>360</v>
      </c>
      <c r="H364" s="7">
        <f t="shared" si="116"/>
        <v>4</v>
      </c>
      <c r="I364" s="3">
        <f t="shared" si="117"/>
        <v>6.179900069253346</v>
      </c>
      <c r="J364" s="3">
        <f t="shared" si="108"/>
        <v>-0.4079266138660541</v>
      </c>
      <c r="K364" s="3">
        <f t="shared" si="109"/>
        <v>-23.372473325587706</v>
      </c>
      <c r="L364" s="3">
        <f t="shared" si="118"/>
        <v>-0.0006857343129670797</v>
      </c>
      <c r="M364" s="3">
        <f t="shared" si="110"/>
        <v>-0.03928968200031679</v>
      </c>
      <c r="N364" s="3">
        <f t="shared" si="119"/>
        <v>-2.035739642138355</v>
      </c>
      <c r="O364" s="3">
        <f t="shared" si="120"/>
        <v>6.948737433756428</v>
      </c>
      <c r="P364" s="2">
        <f t="shared" si="121"/>
        <v>0.28953072640651784</v>
      </c>
      <c r="Q364" s="3">
        <f t="shared" si="122"/>
        <v>16.60316785717695</v>
      </c>
      <c r="R364" s="2">
        <f t="shared" si="123"/>
        <v>0.1917986607157062</v>
      </c>
      <c r="S364" s="3">
        <f t="shared" si="124"/>
        <v>-1.4624853794127501</v>
      </c>
      <c r="T364" s="3">
        <f t="shared" si="111"/>
        <v>-83.79423983993948</v>
      </c>
      <c r="U364" s="3">
        <f t="shared" si="125"/>
        <v>-0.5999938991481736</v>
      </c>
      <c r="V364" s="3">
        <f t="shared" si="112"/>
        <v>-34.377118154788306</v>
      </c>
    </row>
    <row r="365" spans="1:22" ht="13.5">
      <c r="A365" s="1">
        <v>39443</v>
      </c>
      <c r="B365" s="2">
        <f t="shared" si="115"/>
        <v>0.16666666666666666</v>
      </c>
      <c r="C365" s="3">
        <f t="shared" si="113"/>
        <v>34.96666666666667</v>
      </c>
      <c r="D365" s="3">
        <f t="shared" si="105"/>
        <v>0.6102834617806839</v>
      </c>
      <c r="E365" s="3">
        <f t="shared" si="114"/>
        <v>138.4</v>
      </c>
      <c r="F365" s="4">
        <f t="shared" si="106"/>
        <v>2.4155356847601523</v>
      </c>
      <c r="G365" s="5">
        <f t="shared" si="107"/>
        <v>361</v>
      </c>
      <c r="H365" s="7">
        <f t="shared" si="116"/>
        <v>4</v>
      </c>
      <c r="I365" s="3">
        <f t="shared" si="117"/>
        <v>6.197114275574386</v>
      </c>
      <c r="J365" s="3">
        <f t="shared" si="108"/>
        <v>-0.4073522163926411</v>
      </c>
      <c r="K365" s="3">
        <f t="shared" si="109"/>
        <v>-23.339562774598164</v>
      </c>
      <c r="L365" s="3">
        <f t="shared" si="118"/>
        <v>-0.0027082603736917022</v>
      </c>
      <c r="M365" s="3">
        <f t="shared" si="110"/>
        <v>-0.1551718892350577</v>
      </c>
      <c r="N365" s="3">
        <f t="shared" si="119"/>
        <v>-2.0377621681990794</v>
      </c>
      <c r="O365" s="3">
        <f t="shared" si="120"/>
        <v>6.954553247992893</v>
      </c>
      <c r="P365" s="2">
        <f t="shared" si="121"/>
        <v>0.2897730519997039</v>
      </c>
      <c r="Q365" s="3">
        <f t="shared" si="122"/>
        <v>16.612803003905114</v>
      </c>
      <c r="R365" s="2">
        <f t="shared" si="123"/>
        <v>0.1922001251627131</v>
      </c>
      <c r="S365" s="3">
        <f t="shared" si="124"/>
        <v>-1.464140603217444</v>
      </c>
      <c r="T365" s="3">
        <f t="shared" si="111"/>
        <v>-83.88907717809802</v>
      </c>
      <c r="U365" s="3">
        <f t="shared" si="125"/>
        <v>-0.601377053015048</v>
      </c>
      <c r="V365" s="3">
        <f t="shared" si="112"/>
        <v>-34.456367033777404</v>
      </c>
    </row>
    <row r="366" spans="1:22" ht="13.5">
      <c r="A366" s="1">
        <v>39444</v>
      </c>
      <c r="B366" s="2">
        <f t="shared" si="115"/>
        <v>0.16666666666666666</v>
      </c>
      <c r="C366" s="3">
        <f t="shared" si="113"/>
        <v>34.96666666666667</v>
      </c>
      <c r="D366" s="3">
        <f t="shared" si="105"/>
        <v>0.6102834617806839</v>
      </c>
      <c r="E366" s="3">
        <f t="shared" si="114"/>
        <v>138.4</v>
      </c>
      <c r="F366" s="4">
        <f t="shared" si="106"/>
        <v>2.4155356847601523</v>
      </c>
      <c r="G366" s="5">
        <f t="shared" si="107"/>
        <v>362</v>
      </c>
      <c r="H366" s="7">
        <f t="shared" si="116"/>
        <v>4</v>
      </c>
      <c r="I366" s="3">
        <f t="shared" si="117"/>
        <v>6.214328481895427</v>
      </c>
      <c r="J366" s="3">
        <f t="shared" si="108"/>
        <v>-0.4066419295689106</v>
      </c>
      <c r="K366" s="3">
        <f t="shared" si="109"/>
        <v>-23.298866337354653</v>
      </c>
      <c r="L366" s="3">
        <f t="shared" si="118"/>
        <v>-0.00472338237100698</v>
      </c>
      <c r="M366" s="3">
        <f t="shared" si="110"/>
        <v>-0.27062987488519596</v>
      </c>
      <c r="N366" s="3">
        <f t="shared" si="119"/>
        <v>-2.039777290196395</v>
      </c>
      <c r="O366" s="3">
        <f t="shared" si="120"/>
        <v>6.95989072313599</v>
      </c>
      <c r="P366" s="2">
        <f t="shared" si="121"/>
        <v>0.2899954467973329</v>
      </c>
      <c r="Q366" s="3">
        <f t="shared" si="122"/>
        <v>16.6228599268487</v>
      </c>
      <c r="R366" s="2">
        <f t="shared" si="123"/>
        <v>0.19261916361869588</v>
      </c>
      <c r="S366" s="3">
        <f t="shared" si="124"/>
        <v>-1.4659404537110328</v>
      </c>
      <c r="T366" s="3">
        <f t="shared" si="111"/>
        <v>-83.9922010151352</v>
      </c>
      <c r="U366" s="3">
        <f t="shared" si="125"/>
        <v>-0.6026917410791093</v>
      </c>
      <c r="V366" s="3">
        <f t="shared" si="112"/>
        <v>-34.53169311122434</v>
      </c>
    </row>
    <row r="367" spans="1:22" ht="13.5">
      <c r="A367" s="1">
        <v>39445</v>
      </c>
      <c r="B367" s="2">
        <f t="shared" si="115"/>
        <v>0.16666666666666666</v>
      </c>
      <c r="C367" s="3">
        <f t="shared" si="113"/>
        <v>34.96666666666667</v>
      </c>
      <c r="D367" s="3">
        <f t="shared" si="105"/>
        <v>0.6102834617806839</v>
      </c>
      <c r="E367" s="3">
        <f t="shared" si="114"/>
        <v>138.4</v>
      </c>
      <c r="F367" s="4">
        <f t="shared" si="106"/>
        <v>2.4155356847601523</v>
      </c>
      <c r="G367" s="5">
        <f t="shared" si="107"/>
        <v>363</v>
      </c>
      <c r="H367" s="7">
        <f t="shared" si="116"/>
        <v>4</v>
      </c>
      <c r="I367" s="3">
        <f t="shared" si="117"/>
        <v>6.231542688216466</v>
      </c>
      <c r="J367" s="3">
        <f t="shared" si="108"/>
        <v>-0.4057960596200862</v>
      </c>
      <c r="K367" s="3">
        <f t="shared" si="109"/>
        <v>-23.250401559270067</v>
      </c>
      <c r="L367" s="3">
        <f t="shared" si="118"/>
        <v>-0.00672919911562938</v>
      </c>
      <c r="M367" s="3">
        <f t="shared" si="110"/>
        <v>-0.38555470882872955</v>
      </c>
      <c r="N367" s="3">
        <f t="shared" si="119"/>
        <v>-2.041783106941017</v>
      </c>
      <c r="O367" s="3">
        <f t="shared" si="120"/>
        <v>6.964744700993306</v>
      </c>
      <c r="P367" s="2">
        <f t="shared" si="121"/>
        <v>0.29019769587472105</v>
      </c>
      <c r="Q367" s="3">
        <f t="shared" si="122"/>
        <v>16.633329260183856</v>
      </c>
      <c r="R367" s="2">
        <f t="shared" si="123"/>
        <v>0.19305538584099402</v>
      </c>
      <c r="S367" s="3">
        <f t="shared" si="124"/>
        <v>-1.467883963328632</v>
      </c>
      <c r="T367" s="3">
        <f t="shared" si="111"/>
        <v>-84.10355591366671</v>
      </c>
      <c r="U367" s="3">
        <f t="shared" si="125"/>
        <v>-0.6039364634326396</v>
      </c>
      <c r="V367" s="3">
        <f t="shared" si="112"/>
        <v>-34.60301044874723</v>
      </c>
    </row>
    <row r="368" spans="1:22" ht="13.5">
      <c r="A368" s="1">
        <v>39446</v>
      </c>
      <c r="B368" s="2">
        <f t="shared" si="115"/>
        <v>0.16666666666666666</v>
      </c>
      <c r="C368" s="3">
        <f t="shared" si="113"/>
        <v>34.96666666666667</v>
      </c>
      <c r="D368" s="3">
        <f t="shared" si="105"/>
        <v>0.6102834617806839</v>
      </c>
      <c r="E368" s="3">
        <f t="shared" si="114"/>
        <v>138.4</v>
      </c>
      <c r="F368" s="4">
        <f t="shared" si="106"/>
        <v>2.4155356847601523</v>
      </c>
      <c r="G368" s="5">
        <f t="shared" si="107"/>
        <v>364</v>
      </c>
      <c r="H368" s="7">
        <f t="shared" si="116"/>
        <v>4</v>
      </c>
      <c r="I368" s="3">
        <f t="shared" si="117"/>
        <v>6.2487568945375065</v>
      </c>
      <c r="J368" s="3">
        <f t="shared" si="108"/>
        <v>-0.4048149787302913</v>
      </c>
      <c r="K368" s="3">
        <f t="shared" si="109"/>
        <v>-23.19418976492388</v>
      </c>
      <c r="L368" s="3">
        <f t="shared" si="118"/>
        <v>-0.008723821519003194</v>
      </c>
      <c r="M368" s="3">
        <f t="shared" si="110"/>
        <v>-0.4998381542642899</v>
      </c>
      <c r="N368" s="3">
        <f t="shared" si="119"/>
        <v>-2.043777729344391</v>
      </c>
      <c r="O368" s="3">
        <f t="shared" si="120"/>
        <v>6.969110484689059</v>
      </c>
      <c r="P368" s="2">
        <f t="shared" si="121"/>
        <v>0.2903796035287108</v>
      </c>
      <c r="Q368" s="3">
        <f t="shared" si="122"/>
        <v>16.644201269212843</v>
      </c>
      <c r="R368" s="2">
        <f t="shared" si="123"/>
        <v>0.1935083862172018</v>
      </c>
      <c r="S368" s="3">
        <f t="shared" si="124"/>
        <v>-1.4699700493180636</v>
      </c>
      <c r="T368" s="3">
        <f t="shared" si="111"/>
        <v>-84.22307983656252</v>
      </c>
      <c r="U368" s="3">
        <f t="shared" si="125"/>
        <v>-0.605109725701645</v>
      </c>
      <c r="V368" s="3">
        <f t="shared" si="112"/>
        <v>-34.67023342502318</v>
      </c>
    </row>
    <row r="369" spans="1:22" ht="13.5">
      <c r="A369" s="1">
        <v>39447</v>
      </c>
      <c r="B369" s="2">
        <f t="shared" si="115"/>
        <v>0.16666666666666666</v>
      </c>
      <c r="C369" s="3">
        <f t="shared" si="113"/>
        <v>34.96666666666667</v>
      </c>
      <c r="D369" s="3">
        <f t="shared" si="105"/>
        <v>0.6102834617806839</v>
      </c>
      <c r="E369" s="3">
        <f t="shared" si="114"/>
        <v>138.4</v>
      </c>
      <c r="F369" s="4">
        <f t="shared" si="106"/>
        <v>2.4155356847601523</v>
      </c>
      <c r="G369" s="5">
        <f t="shared" si="107"/>
        <v>365</v>
      </c>
      <c r="H369" s="7">
        <f t="shared" si="116"/>
        <v>4</v>
      </c>
      <c r="I369" s="3">
        <f t="shared" si="117"/>
        <v>6.265971100858546</v>
      </c>
      <c r="J369" s="3">
        <f t="shared" si="108"/>
        <v>-0.4036991246121978</v>
      </c>
      <c r="K369" s="3">
        <f t="shared" si="109"/>
        <v>-23.130256033404834</v>
      </c>
      <c r="L369" s="3">
        <f t="shared" si="118"/>
        <v>-0.010705374687579837</v>
      </c>
      <c r="M369" s="3">
        <f t="shared" si="110"/>
        <v>-0.6133727877045069</v>
      </c>
      <c r="N369" s="3">
        <f t="shared" si="119"/>
        <v>-2.0457592825129676</v>
      </c>
      <c r="O369" s="3">
        <f t="shared" si="120"/>
        <v>6.972983838690686</v>
      </c>
      <c r="P369" s="2">
        <f t="shared" si="121"/>
        <v>0.2905409932787786</v>
      </c>
      <c r="Q369" s="3">
        <f t="shared" si="122"/>
        <v>16.65546586633658</v>
      </c>
      <c r="R369" s="2">
        <f t="shared" si="123"/>
        <v>0.19397774443069085</v>
      </c>
      <c r="S369" s="3">
        <f t="shared" si="124"/>
        <v>-1.4721975128577354</v>
      </c>
      <c r="T369" s="3">
        <f t="shared" si="111"/>
        <v>-84.35070409640498</v>
      </c>
      <c r="U369" s="3">
        <f t="shared" si="125"/>
        <v>-0.6062100404848193</v>
      </c>
      <c r="V369" s="3">
        <f t="shared" si="112"/>
        <v>-34.73327681823491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3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00390625" defaultRowHeight="13.5"/>
  <cols>
    <col min="1" max="1" width="10.50390625" style="0" customWidth="1"/>
    <col min="2" max="2" width="5.625" style="0" customWidth="1"/>
    <col min="3" max="3" width="5.125" style="0" customWidth="1"/>
    <col min="4" max="5" width="5.25390625" style="0" customWidth="1"/>
    <col min="6" max="6" width="5.00390625" style="0" customWidth="1"/>
    <col min="7" max="7" width="10.625" style="0" customWidth="1"/>
    <col min="8" max="8" width="5.625" style="0" customWidth="1"/>
    <col min="9" max="9" width="4.875" style="0" customWidth="1"/>
    <col min="10" max="11" width="5.75390625" style="0" customWidth="1"/>
    <col min="12" max="13" width="6.125" style="0" customWidth="1"/>
    <col min="14" max="15" width="6.50390625" style="0" customWidth="1"/>
    <col min="16" max="16" width="5.25390625" style="0" customWidth="1"/>
    <col min="17" max="17" width="5.625" style="0" customWidth="1"/>
    <col min="18" max="18" width="5.25390625" style="0" customWidth="1"/>
  </cols>
  <sheetData>
    <row r="1" spans="1:18" s="6" customFormat="1" ht="22.5">
      <c r="A1" s="6" t="s">
        <v>0</v>
      </c>
      <c r="B1" s="6" t="s">
        <v>5</v>
      </c>
      <c r="C1" s="6" t="s">
        <v>2</v>
      </c>
      <c r="D1" s="6" t="s">
        <v>2</v>
      </c>
      <c r="E1" s="6" t="s">
        <v>1</v>
      </c>
      <c r="F1" s="6" t="s">
        <v>1</v>
      </c>
      <c r="G1" s="6" t="s">
        <v>8</v>
      </c>
      <c r="H1" s="6" t="s">
        <v>10</v>
      </c>
      <c r="I1" s="6" t="s">
        <v>14</v>
      </c>
      <c r="J1" s="6" t="s">
        <v>11</v>
      </c>
      <c r="K1" s="6" t="s">
        <v>11</v>
      </c>
      <c r="L1" s="6" t="s">
        <v>9</v>
      </c>
      <c r="M1" s="6" t="s">
        <v>9</v>
      </c>
      <c r="N1" s="6" t="s">
        <v>15</v>
      </c>
      <c r="O1" s="6" t="s">
        <v>12</v>
      </c>
      <c r="P1" s="6" t="s">
        <v>12</v>
      </c>
      <c r="Q1" s="6" t="s">
        <v>16</v>
      </c>
      <c r="R1" s="6" t="s">
        <v>16</v>
      </c>
    </row>
    <row r="2" spans="1:18" s="3" customFormat="1" ht="11.25">
      <c r="A2" s="3" t="s">
        <v>3</v>
      </c>
      <c r="B2" s="3" t="s">
        <v>6</v>
      </c>
      <c r="C2" s="3" t="s">
        <v>4</v>
      </c>
      <c r="D2" s="3" t="s">
        <v>17</v>
      </c>
      <c r="E2" s="3" t="s">
        <v>4</v>
      </c>
      <c r="F2" s="3" t="s">
        <v>17</v>
      </c>
      <c r="G2" s="3" t="s">
        <v>7</v>
      </c>
      <c r="H2" s="3" t="s">
        <v>13</v>
      </c>
      <c r="I2" s="3" t="s">
        <v>18</v>
      </c>
      <c r="J2" s="3" t="s">
        <v>18</v>
      </c>
      <c r="K2" s="3" t="s">
        <v>4</v>
      </c>
      <c r="L2" s="3" t="s">
        <v>17</v>
      </c>
      <c r="M2" s="3" t="s">
        <v>4</v>
      </c>
      <c r="N2" s="3" t="s">
        <v>17</v>
      </c>
      <c r="O2" s="3" t="s">
        <v>17</v>
      </c>
      <c r="P2" s="3" t="s">
        <v>4</v>
      </c>
      <c r="Q2" s="3" t="s">
        <v>17</v>
      </c>
      <c r="R2" s="3" t="s">
        <v>4</v>
      </c>
    </row>
    <row r="3" spans="1:18" s="3" customFormat="1" ht="11.25">
      <c r="A3" s="1">
        <f>グラフ!A3</f>
        <v>40153</v>
      </c>
      <c r="B3" s="2">
        <v>0.16666666666666666</v>
      </c>
      <c r="C3" s="3">
        <f>グラフ!B3</f>
        <v>34.96666666666667</v>
      </c>
      <c r="D3" s="3">
        <f>C3/180*PI()</f>
        <v>0.6102834617806839</v>
      </c>
      <c r="E3" s="3">
        <f>グラフ!C3</f>
        <v>138.4</v>
      </c>
      <c r="F3" s="4">
        <f>E3/180*PI()</f>
        <v>2.4155356847601523</v>
      </c>
      <c r="G3" s="5">
        <f>A3-VALUE(TEXT(YEAR(A3),"####")&amp;"/1/1")+1</f>
        <v>340</v>
      </c>
      <c r="H3" s="7">
        <f aca="true" t="shared" si="0" ref="H3:H19">B3*24</f>
        <v>4</v>
      </c>
      <c r="I3" s="3">
        <f aca="true" t="shared" si="1" ref="I3:I19">(G3-1)/365*2*PI()</f>
        <v>5.835615942832547</v>
      </c>
      <c r="J3" s="3">
        <f>0.006918-0.399912*COS(I3)+0.070257*SIN(I3)-0.006758*COS(2*I3)+0.000907*SIN(2*I3)-0.002697*COS(3*I3)+0.00148*SIN(3*I3)</f>
        <v>-0.3909946119769921</v>
      </c>
      <c r="K3" s="3">
        <f>J3/PI()*180</f>
        <v>-22.402341078636915</v>
      </c>
      <c r="L3" s="3">
        <f aca="true" t="shared" si="2" ref="L3:L19">0.000075+0.001868*COS(I3)-0.032077*SIN(I3)-0.014615*COS(2*I3)-0.040849*SIN(2*I3)</f>
        <v>0.03837507752440933</v>
      </c>
      <c r="M3" s="3">
        <f>L3/PI()*180</f>
        <v>2.198729980635998</v>
      </c>
      <c r="N3" s="3">
        <f aca="true" t="shared" si="3" ref="N3:N19">(H3-12)/12*PI()+(E3-135)/180*PI()+L3</f>
        <v>-1.9966788303009784</v>
      </c>
      <c r="O3" s="3">
        <f aca="true" t="shared" si="4" ref="O3:O34">ATAN(COS(D3)*COS(J3)*SIN(N3)/(SIN(D3)*SIN(Q3)-SIN(J3)))</f>
        <v>-1.4602919614193977</v>
      </c>
      <c r="P3" s="3">
        <f>IF(AND(N3&lt;0,O3/PI()*180&gt;0),O3/PI()*180-180,IF(AND(N3&gt;0,O3/PI()*180&lt;0),O3/PI()*180+180,O3/PI()*180))</f>
        <v>-83.66856624621232</v>
      </c>
      <c r="Q3" s="3">
        <f aca="true" t="shared" si="5" ref="Q3:Q19">ASIN(SIN(D3)*SIN(J3)+COS(D3)*COS(J3)*COS(N3))</f>
        <v>-0.5602671024608369</v>
      </c>
      <c r="R3" s="3">
        <f>Q3/PI()*180</f>
        <v>-32.100940371029616</v>
      </c>
    </row>
    <row r="4" spans="1:18" s="3" customFormat="1" ht="11.25">
      <c r="A4" s="1">
        <f>A$3</f>
        <v>40153</v>
      </c>
      <c r="B4" s="2">
        <f aca="true" t="shared" si="6" ref="B4:B16">B3+"0:30:00"</f>
        <v>0.1875</v>
      </c>
      <c r="C4" s="3">
        <f>C$3</f>
        <v>34.96666666666667</v>
      </c>
      <c r="D4" s="3">
        <f>C4/180*PI()</f>
        <v>0.6102834617806839</v>
      </c>
      <c r="E4" s="3">
        <f>E$3</f>
        <v>138.4</v>
      </c>
      <c r="F4" s="4">
        <f aca="true" t="shared" si="7" ref="F4:F73">E4/180*PI()</f>
        <v>2.4155356847601523</v>
      </c>
      <c r="G4" s="5">
        <f aca="true" t="shared" si="8" ref="G4:G67">A4-VALUE(TEXT(YEAR(A4),"####")&amp;"/1/1")+1</f>
        <v>340</v>
      </c>
      <c r="H4" s="7">
        <f t="shared" si="0"/>
        <v>4.5</v>
      </c>
      <c r="I4" s="3">
        <f t="shared" si="1"/>
        <v>5.835615942832547</v>
      </c>
      <c r="J4" s="3">
        <f aca="true" t="shared" si="9" ref="J4:J73">0.006918-0.399912*COS(I4)+0.070257*SIN(I4)-0.006758*COS(2*I4)+0.000907*SIN(2*I4)-0.002697*COS(3*I4)+0.00148*SIN(3*I4)</f>
        <v>-0.3909946119769921</v>
      </c>
      <c r="K4" s="3">
        <f aca="true" t="shared" si="10" ref="K4:K73">J4/PI()*180</f>
        <v>-22.402341078636915</v>
      </c>
      <c r="L4" s="3">
        <f t="shared" si="2"/>
        <v>0.03837507752440933</v>
      </c>
      <c r="M4" s="3">
        <f aca="true" t="shared" si="11" ref="M4:M73">L4/PI()*180</f>
        <v>2.198729980635998</v>
      </c>
      <c r="N4" s="3">
        <f t="shared" si="3"/>
        <v>-1.865779136401404</v>
      </c>
      <c r="O4" s="3">
        <f t="shared" si="4"/>
        <v>-1.3937483620924926</v>
      </c>
      <c r="P4" s="3">
        <f aca="true" t="shared" si="12" ref="P4:P67">IF(AND(N4&lt;0,O4/PI()*180&gt;0),O4/PI()*180-180,IF(AND(N4&gt;0,O4/PI()*180&lt;0),O4/PI()*180+180,O4/PI()*180))</f>
        <v>-79.85589885117108</v>
      </c>
      <c r="Q4" s="3">
        <f t="shared" si="5"/>
        <v>-0.4541253711817731</v>
      </c>
      <c r="R4" s="3">
        <f aca="true" t="shared" si="13" ref="R4:R73">Q4/PI()*180</f>
        <v>-26.019467138527542</v>
      </c>
    </row>
    <row r="5" spans="1:18" s="3" customFormat="1" ht="11.25">
      <c r="A5" s="1">
        <f aca="true" t="shared" si="14" ref="A5:A73">A$3</f>
        <v>40153</v>
      </c>
      <c r="B5" s="2">
        <f t="shared" si="6"/>
        <v>0.20833333333333334</v>
      </c>
      <c r="C5" s="3">
        <f aca="true" t="shared" si="15" ref="C5:C73">C$3</f>
        <v>34.96666666666667</v>
      </c>
      <c r="D5" s="3">
        <f aca="true" t="shared" si="16" ref="D5:D73">C5/180*PI()</f>
        <v>0.6102834617806839</v>
      </c>
      <c r="E5" s="3">
        <f aca="true" t="shared" si="17" ref="E5:E73">E$3</f>
        <v>138.4</v>
      </c>
      <c r="F5" s="4">
        <f t="shared" si="7"/>
        <v>2.4155356847601523</v>
      </c>
      <c r="G5" s="5">
        <f t="shared" si="8"/>
        <v>340</v>
      </c>
      <c r="H5" s="7">
        <f t="shared" si="0"/>
        <v>5</v>
      </c>
      <c r="I5" s="3">
        <f t="shared" si="1"/>
        <v>5.835615942832547</v>
      </c>
      <c r="J5" s="3">
        <f t="shared" si="9"/>
        <v>-0.3909946119769921</v>
      </c>
      <c r="K5" s="3">
        <f t="shared" si="10"/>
        <v>-22.402341078636915</v>
      </c>
      <c r="L5" s="3">
        <f t="shared" si="2"/>
        <v>0.03837507752440933</v>
      </c>
      <c r="M5" s="3">
        <f t="shared" si="11"/>
        <v>2.198729980635998</v>
      </c>
      <c r="N5" s="3">
        <f t="shared" si="3"/>
        <v>-1.7348794425018295</v>
      </c>
      <c r="O5" s="3">
        <f t="shared" si="4"/>
        <v>-1.3281562798838353</v>
      </c>
      <c r="P5" s="3">
        <f t="shared" si="12"/>
        <v>-76.09774937113988</v>
      </c>
      <c r="Q5" s="3">
        <f t="shared" si="5"/>
        <v>-0.349227190689781</v>
      </c>
      <c r="R5" s="3">
        <f t="shared" si="13"/>
        <v>-20.00924411773485</v>
      </c>
    </row>
    <row r="6" spans="1:18" s="3" customFormat="1" ht="11.25">
      <c r="A6" s="1">
        <f t="shared" si="14"/>
        <v>40153</v>
      </c>
      <c r="B6" s="2">
        <f t="shared" si="6"/>
        <v>0.22916666666666669</v>
      </c>
      <c r="C6" s="3">
        <f t="shared" si="15"/>
        <v>34.96666666666667</v>
      </c>
      <c r="D6" s="3">
        <f t="shared" si="16"/>
        <v>0.6102834617806839</v>
      </c>
      <c r="E6" s="3">
        <f t="shared" si="17"/>
        <v>138.4</v>
      </c>
      <c r="F6" s="4">
        <f t="shared" si="7"/>
        <v>2.4155356847601523</v>
      </c>
      <c r="G6" s="5">
        <f t="shared" si="8"/>
        <v>340</v>
      </c>
      <c r="H6" s="7">
        <f t="shared" si="0"/>
        <v>5.5</v>
      </c>
      <c r="I6" s="3">
        <f t="shared" si="1"/>
        <v>5.835615942832547</v>
      </c>
      <c r="J6" s="3">
        <f t="shared" si="9"/>
        <v>-0.3909946119769921</v>
      </c>
      <c r="K6" s="3">
        <f t="shared" si="10"/>
        <v>-22.402341078636915</v>
      </c>
      <c r="L6" s="3">
        <f t="shared" si="2"/>
        <v>0.03837507752440933</v>
      </c>
      <c r="M6" s="3">
        <f t="shared" si="11"/>
        <v>2.198729980635998</v>
      </c>
      <c r="N6" s="3">
        <f t="shared" si="3"/>
        <v>-1.6039797486022545</v>
      </c>
      <c r="O6" s="3">
        <f t="shared" si="4"/>
        <v>-1.2620294030164136</v>
      </c>
      <c r="P6" s="3">
        <f t="shared" si="12"/>
        <v>-72.30895841425536</v>
      </c>
      <c r="Q6" s="3">
        <f t="shared" si="5"/>
        <v>-0.2460238276526645</v>
      </c>
      <c r="R6" s="3">
        <f t="shared" si="13"/>
        <v>-14.096126984151631</v>
      </c>
    </row>
    <row r="7" spans="1:18" s="3" customFormat="1" ht="11.25">
      <c r="A7" s="1">
        <f t="shared" si="14"/>
        <v>40153</v>
      </c>
      <c r="B7" s="2">
        <f t="shared" si="6"/>
        <v>0.25</v>
      </c>
      <c r="C7" s="3">
        <f t="shared" si="15"/>
        <v>34.96666666666667</v>
      </c>
      <c r="D7" s="3">
        <f t="shared" si="16"/>
        <v>0.6102834617806839</v>
      </c>
      <c r="E7" s="3">
        <f t="shared" si="17"/>
        <v>138.4</v>
      </c>
      <c r="F7" s="4">
        <f t="shared" si="7"/>
        <v>2.4155356847601523</v>
      </c>
      <c r="G7" s="5">
        <f t="shared" si="8"/>
        <v>340</v>
      </c>
      <c r="H7" s="7">
        <f t="shared" si="0"/>
        <v>6</v>
      </c>
      <c r="I7" s="3">
        <f t="shared" si="1"/>
        <v>5.835615942832547</v>
      </c>
      <c r="J7" s="3">
        <f t="shared" si="9"/>
        <v>-0.3909946119769921</v>
      </c>
      <c r="K7" s="3">
        <f t="shared" si="10"/>
        <v>-22.402341078636915</v>
      </c>
      <c r="L7" s="3">
        <f t="shared" si="2"/>
        <v>0.03837507752440933</v>
      </c>
      <c r="M7" s="3">
        <f t="shared" si="11"/>
        <v>2.198729980635998</v>
      </c>
      <c r="N7" s="3">
        <f t="shared" si="3"/>
        <v>-1.4730800547026799</v>
      </c>
      <c r="O7" s="3">
        <f t="shared" si="4"/>
        <v>-1.194083548346512</v>
      </c>
      <c r="P7" s="3">
        <f t="shared" si="12"/>
        <v>-68.41594770626072</v>
      </c>
      <c r="Q7" s="3">
        <f t="shared" si="5"/>
        <v>-0.145004680372214</v>
      </c>
      <c r="R7" s="3">
        <f t="shared" si="13"/>
        <v>-8.30815619497135</v>
      </c>
    </row>
    <row r="8" spans="1:18" s="3" customFormat="1" ht="11.25">
      <c r="A8" s="1">
        <f t="shared" si="14"/>
        <v>40153</v>
      </c>
      <c r="B8" s="2">
        <f t="shared" si="6"/>
        <v>0.2708333333333333</v>
      </c>
      <c r="C8" s="3">
        <f t="shared" si="15"/>
        <v>34.96666666666667</v>
      </c>
      <c r="D8" s="3">
        <f t="shared" si="16"/>
        <v>0.6102834617806839</v>
      </c>
      <c r="E8" s="3">
        <f t="shared" si="17"/>
        <v>138.4</v>
      </c>
      <c r="F8" s="4">
        <f t="shared" si="7"/>
        <v>2.4155356847601523</v>
      </c>
      <c r="G8" s="5">
        <f t="shared" si="8"/>
        <v>340</v>
      </c>
      <c r="H8" s="7">
        <f t="shared" si="0"/>
        <v>6.5</v>
      </c>
      <c r="I8" s="3">
        <f t="shared" si="1"/>
        <v>5.835615942832547</v>
      </c>
      <c r="J8" s="3">
        <f t="shared" si="9"/>
        <v>-0.3909946119769921</v>
      </c>
      <c r="K8" s="3">
        <f t="shared" si="10"/>
        <v>-22.402341078636915</v>
      </c>
      <c r="L8" s="3">
        <f t="shared" si="2"/>
        <v>0.03837507752440933</v>
      </c>
      <c r="M8" s="3">
        <f t="shared" si="11"/>
        <v>2.198729980635998</v>
      </c>
      <c r="N8" s="3">
        <f t="shared" si="3"/>
        <v>-1.342180360803105</v>
      </c>
      <c r="O8" s="3">
        <f t="shared" si="4"/>
        <v>-1.1231283899464912</v>
      </c>
      <c r="P8" s="3">
        <f t="shared" si="12"/>
        <v>-64.3505165952573</v>
      </c>
      <c r="Q8" s="3">
        <f t="shared" si="5"/>
        <v>-0.04672639471335175</v>
      </c>
      <c r="R8" s="3">
        <f t="shared" si="13"/>
        <v>-2.677225208937457</v>
      </c>
    </row>
    <row r="9" spans="1:18" s="3" customFormat="1" ht="11.25">
      <c r="A9" s="1">
        <f t="shared" si="14"/>
        <v>40153</v>
      </c>
      <c r="B9" s="2">
        <f t="shared" si="6"/>
        <v>0.29166666666666663</v>
      </c>
      <c r="C9" s="3">
        <f t="shared" si="15"/>
        <v>34.96666666666667</v>
      </c>
      <c r="D9" s="3">
        <f t="shared" si="16"/>
        <v>0.6102834617806839</v>
      </c>
      <c r="E9" s="3">
        <f t="shared" si="17"/>
        <v>138.4</v>
      </c>
      <c r="F9" s="4">
        <f t="shared" si="7"/>
        <v>2.4155356847601523</v>
      </c>
      <c r="G9" s="5">
        <f t="shared" si="8"/>
        <v>340</v>
      </c>
      <c r="H9" s="7">
        <f t="shared" si="0"/>
        <v>6.999999999999999</v>
      </c>
      <c r="I9" s="3">
        <f t="shared" si="1"/>
        <v>5.835615942832547</v>
      </c>
      <c r="J9" s="3">
        <f t="shared" si="9"/>
        <v>-0.3909946119769921</v>
      </c>
      <c r="K9" s="3">
        <f t="shared" si="10"/>
        <v>-22.402341078636915</v>
      </c>
      <c r="L9" s="3">
        <f t="shared" si="2"/>
        <v>0.03837507752440933</v>
      </c>
      <c r="M9" s="3">
        <f t="shared" si="11"/>
        <v>2.198729980635998</v>
      </c>
      <c r="N9" s="3">
        <f t="shared" si="3"/>
        <v>-1.2112806669035308</v>
      </c>
      <c r="O9" s="3">
        <f t="shared" si="4"/>
        <v>-1.048001941888066</v>
      </c>
      <c r="P9" s="3">
        <f t="shared" si="12"/>
        <v>-60.04608819170074</v>
      </c>
      <c r="Q9" s="3">
        <f t="shared" si="5"/>
        <v>0.048158991953547774</v>
      </c>
      <c r="R9" s="3">
        <f t="shared" si="13"/>
        <v>2.759306984542779</v>
      </c>
    </row>
    <row r="10" spans="1:18" s="3" customFormat="1" ht="11.25">
      <c r="A10" s="1">
        <f t="shared" si="14"/>
        <v>40153</v>
      </c>
      <c r="B10" s="2">
        <f t="shared" si="6"/>
        <v>0.31249999999999994</v>
      </c>
      <c r="C10" s="3">
        <f t="shared" si="15"/>
        <v>34.96666666666667</v>
      </c>
      <c r="D10" s="3">
        <f t="shared" si="16"/>
        <v>0.6102834617806839</v>
      </c>
      <c r="E10" s="3">
        <f t="shared" si="17"/>
        <v>138.4</v>
      </c>
      <c r="F10" s="4">
        <f t="shared" si="7"/>
        <v>2.4155356847601523</v>
      </c>
      <c r="G10" s="5">
        <f t="shared" si="8"/>
        <v>340</v>
      </c>
      <c r="H10" s="7">
        <f t="shared" si="0"/>
        <v>7.499999999999998</v>
      </c>
      <c r="I10" s="3">
        <f t="shared" si="1"/>
        <v>5.835615942832547</v>
      </c>
      <c r="J10" s="3">
        <f t="shared" si="9"/>
        <v>-0.3909946119769921</v>
      </c>
      <c r="K10" s="3">
        <f t="shared" si="10"/>
        <v>-22.402341078636915</v>
      </c>
      <c r="L10" s="3">
        <f t="shared" si="2"/>
        <v>0.03837507752440933</v>
      </c>
      <c r="M10" s="3">
        <f t="shared" si="11"/>
        <v>2.198729980635998</v>
      </c>
      <c r="N10" s="3">
        <f t="shared" si="3"/>
        <v>-1.0803809730039562</v>
      </c>
      <c r="O10" s="3">
        <f t="shared" si="4"/>
        <v>-0.9675374365926472</v>
      </c>
      <c r="P10" s="3">
        <f t="shared" si="12"/>
        <v>-55.43581163766518</v>
      </c>
      <c r="Q10" s="3">
        <f t="shared" si="5"/>
        <v>0.13887531719248852</v>
      </c>
      <c r="R10" s="3">
        <f t="shared" si="13"/>
        <v>7.956969553670193</v>
      </c>
    </row>
    <row r="11" spans="1:18" s="3" customFormat="1" ht="11.25">
      <c r="A11" s="1">
        <f t="shared" si="14"/>
        <v>40153</v>
      </c>
      <c r="B11" s="2">
        <f t="shared" si="6"/>
        <v>0.33333333333333326</v>
      </c>
      <c r="C11" s="3">
        <f t="shared" si="15"/>
        <v>34.96666666666667</v>
      </c>
      <c r="D11" s="3">
        <f t="shared" si="16"/>
        <v>0.6102834617806839</v>
      </c>
      <c r="E11" s="3">
        <f t="shared" si="17"/>
        <v>138.4</v>
      </c>
      <c r="F11" s="4">
        <f t="shared" si="7"/>
        <v>2.4155356847601523</v>
      </c>
      <c r="G11" s="5">
        <f t="shared" si="8"/>
        <v>340</v>
      </c>
      <c r="H11" s="7">
        <f t="shared" si="0"/>
        <v>7.999999999999998</v>
      </c>
      <c r="I11" s="3">
        <f t="shared" si="1"/>
        <v>5.835615942832547</v>
      </c>
      <c r="J11" s="3">
        <f t="shared" si="9"/>
        <v>-0.3909946119769921</v>
      </c>
      <c r="K11" s="3">
        <f t="shared" si="10"/>
        <v>-22.402341078636915</v>
      </c>
      <c r="L11" s="3">
        <f t="shared" si="2"/>
        <v>0.03837507752440933</v>
      </c>
      <c r="M11" s="3">
        <f t="shared" si="11"/>
        <v>2.198729980635998</v>
      </c>
      <c r="N11" s="3">
        <f t="shared" si="3"/>
        <v>-0.9494812791043814</v>
      </c>
      <c r="O11" s="3">
        <f t="shared" si="4"/>
        <v>-0.8805630762180308</v>
      </c>
      <c r="P11" s="3">
        <f t="shared" si="12"/>
        <v>-50.45254786234979</v>
      </c>
      <c r="Q11" s="3">
        <f t="shared" si="5"/>
        <v>0.22449354648500436</v>
      </c>
      <c r="R11" s="3">
        <f t="shared" si="13"/>
        <v>12.862532741514707</v>
      </c>
    </row>
    <row r="12" spans="1:18" s="3" customFormat="1" ht="11.25">
      <c r="A12" s="1">
        <f t="shared" si="14"/>
        <v>40153</v>
      </c>
      <c r="B12" s="2">
        <f t="shared" si="6"/>
        <v>0.3541666666666666</v>
      </c>
      <c r="C12" s="3">
        <f t="shared" si="15"/>
        <v>34.96666666666667</v>
      </c>
      <c r="D12" s="3">
        <f t="shared" si="16"/>
        <v>0.6102834617806839</v>
      </c>
      <c r="E12" s="3">
        <f t="shared" si="17"/>
        <v>138.4</v>
      </c>
      <c r="F12" s="4">
        <f t="shared" si="7"/>
        <v>2.4155356847601523</v>
      </c>
      <c r="G12" s="5">
        <f t="shared" si="8"/>
        <v>340</v>
      </c>
      <c r="H12" s="7">
        <f t="shared" si="0"/>
        <v>8.499999999999998</v>
      </c>
      <c r="I12" s="3">
        <f t="shared" si="1"/>
        <v>5.835615942832547</v>
      </c>
      <c r="J12" s="3">
        <f t="shared" si="9"/>
        <v>-0.3909946119769921</v>
      </c>
      <c r="K12" s="3">
        <f t="shared" si="10"/>
        <v>-22.402341078636915</v>
      </c>
      <c r="L12" s="3">
        <f t="shared" si="2"/>
        <v>0.03837507752440933</v>
      </c>
      <c r="M12" s="3">
        <f t="shared" si="11"/>
        <v>2.198729980635998</v>
      </c>
      <c r="N12" s="3">
        <f t="shared" si="3"/>
        <v>-0.8185815852048068</v>
      </c>
      <c r="O12" s="3">
        <f t="shared" si="4"/>
        <v>-0.7859434568942733</v>
      </c>
      <c r="P12" s="3">
        <f t="shared" si="12"/>
        <v>-45.03124301596401</v>
      </c>
      <c r="Q12" s="3">
        <f t="shared" si="5"/>
        <v>0.30390640389855694</v>
      </c>
      <c r="R12" s="3">
        <f t="shared" si="13"/>
        <v>17.41255431038546</v>
      </c>
    </row>
    <row r="13" spans="1:18" s="3" customFormat="1" ht="11.25">
      <c r="A13" s="1">
        <f t="shared" si="14"/>
        <v>40153</v>
      </c>
      <c r="B13" s="2">
        <f t="shared" si="6"/>
        <v>0.3749999999999999</v>
      </c>
      <c r="C13" s="3">
        <f t="shared" si="15"/>
        <v>34.96666666666667</v>
      </c>
      <c r="D13" s="3">
        <f t="shared" si="16"/>
        <v>0.6102834617806839</v>
      </c>
      <c r="E13" s="3">
        <f t="shared" si="17"/>
        <v>138.4</v>
      </c>
      <c r="F13" s="4">
        <f t="shared" si="7"/>
        <v>2.4155356847601523</v>
      </c>
      <c r="G13" s="5">
        <f t="shared" si="8"/>
        <v>340</v>
      </c>
      <c r="H13" s="7">
        <f t="shared" si="0"/>
        <v>8.999999999999996</v>
      </c>
      <c r="I13" s="3">
        <f t="shared" si="1"/>
        <v>5.835615942832547</v>
      </c>
      <c r="J13" s="3">
        <f t="shared" si="9"/>
        <v>-0.3909946119769921</v>
      </c>
      <c r="K13" s="3">
        <f t="shared" si="10"/>
        <v>-22.402341078636915</v>
      </c>
      <c r="L13" s="3">
        <f t="shared" si="2"/>
        <v>0.03837507752440933</v>
      </c>
      <c r="M13" s="3">
        <f t="shared" si="11"/>
        <v>2.198729980635998</v>
      </c>
      <c r="N13" s="3">
        <f t="shared" si="3"/>
        <v>-0.6876818913052325</v>
      </c>
      <c r="O13" s="3">
        <f t="shared" si="4"/>
        <v>-0.6826773890497474</v>
      </c>
      <c r="P13" s="3">
        <f t="shared" si="12"/>
        <v>-39.11453316156105</v>
      </c>
      <c r="Q13" s="3">
        <f t="shared" si="5"/>
        <v>0.37581389611242305</v>
      </c>
      <c r="R13" s="3">
        <f t="shared" si="13"/>
        <v>21.532550129609817</v>
      </c>
    </row>
    <row r="14" spans="1:18" s="3" customFormat="1" ht="11.25">
      <c r="A14" s="1">
        <f t="shared" si="14"/>
        <v>40153</v>
      </c>
      <c r="B14" s="2">
        <f t="shared" si="6"/>
        <v>0.3958333333333332</v>
      </c>
      <c r="C14" s="3">
        <f t="shared" si="15"/>
        <v>34.96666666666667</v>
      </c>
      <c r="D14" s="3">
        <f t="shared" si="16"/>
        <v>0.6102834617806839</v>
      </c>
      <c r="E14" s="3">
        <f t="shared" si="17"/>
        <v>138.4</v>
      </c>
      <c r="F14" s="4">
        <f t="shared" si="7"/>
        <v>2.4155356847601523</v>
      </c>
      <c r="G14" s="5">
        <f t="shared" si="8"/>
        <v>340</v>
      </c>
      <c r="H14" s="7">
        <f t="shared" si="0"/>
        <v>9.499999999999996</v>
      </c>
      <c r="I14" s="3">
        <f t="shared" si="1"/>
        <v>5.835615942832547</v>
      </c>
      <c r="J14" s="3">
        <f t="shared" si="9"/>
        <v>-0.3909946119769921</v>
      </c>
      <c r="K14" s="3">
        <f t="shared" si="10"/>
        <v>-22.402341078636915</v>
      </c>
      <c r="L14" s="3">
        <f t="shared" si="2"/>
        <v>0.03837507752440933</v>
      </c>
      <c r="M14" s="3">
        <f t="shared" si="11"/>
        <v>2.198729980635998</v>
      </c>
      <c r="N14" s="3">
        <f t="shared" si="3"/>
        <v>-0.5567821974056579</v>
      </c>
      <c r="O14" s="3">
        <f t="shared" si="4"/>
        <v>-0.5700667114267354</v>
      </c>
      <c r="P14" s="3">
        <f t="shared" si="12"/>
        <v>-32.66241660565416</v>
      </c>
      <c r="Q14" s="3">
        <f t="shared" si="5"/>
        <v>0.4387326964017417</v>
      </c>
      <c r="R14" s="3">
        <f t="shared" si="13"/>
        <v>25.13753183821428</v>
      </c>
    </row>
    <row r="15" spans="1:18" s="3" customFormat="1" ht="11.25">
      <c r="A15" s="1">
        <f t="shared" si="14"/>
        <v>40153</v>
      </c>
      <c r="B15" s="2">
        <f t="shared" si="6"/>
        <v>0.4166666666666665</v>
      </c>
      <c r="C15" s="3">
        <f t="shared" si="15"/>
        <v>34.96666666666667</v>
      </c>
      <c r="D15" s="3">
        <f t="shared" si="16"/>
        <v>0.6102834617806839</v>
      </c>
      <c r="E15" s="3">
        <f t="shared" si="17"/>
        <v>138.4</v>
      </c>
      <c r="F15" s="4">
        <f t="shared" si="7"/>
        <v>2.4155356847601523</v>
      </c>
      <c r="G15" s="5">
        <f t="shared" si="8"/>
        <v>340</v>
      </c>
      <c r="H15" s="7">
        <f t="shared" si="0"/>
        <v>9.999999999999996</v>
      </c>
      <c r="I15" s="3">
        <f t="shared" si="1"/>
        <v>5.835615942832547</v>
      </c>
      <c r="J15" s="3">
        <f t="shared" si="9"/>
        <v>-0.3909946119769921</v>
      </c>
      <c r="K15" s="3">
        <f t="shared" si="10"/>
        <v>-22.402341078636915</v>
      </c>
      <c r="L15" s="3">
        <f t="shared" si="2"/>
        <v>0.03837507752440933</v>
      </c>
      <c r="M15" s="3">
        <f t="shared" si="11"/>
        <v>2.198729980635998</v>
      </c>
      <c r="N15" s="3">
        <f t="shared" si="3"/>
        <v>-0.4258825035060832</v>
      </c>
      <c r="O15" s="3">
        <f t="shared" si="4"/>
        <v>-0.4479564909979577</v>
      </c>
      <c r="P15" s="3">
        <f t="shared" si="12"/>
        <v>-25.666016339673032</v>
      </c>
      <c r="Q15" s="3">
        <f t="shared" si="5"/>
        <v>0.49104751590216894</v>
      </c>
      <c r="R15" s="3">
        <f t="shared" si="13"/>
        <v>28.134950201577453</v>
      </c>
    </row>
    <row r="16" spans="1:18" s="3" customFormat="1" ht="11.25">
      <c r="A16" s="1">
        <f t="shared" si="14"/>
        <v>40153</v>
      </c>
      <c r="B16" s="2">
        <f t="shared" si="6"/>
        <v>0.43749999999999983</v>
      </c>
      <c r="C16" s="3">
        <f t="shared" si="15"/>
        <v>34.96666666666667</v>
      </c>
      <c r="D16" s="3">
        <f t="shared" si="16"/>
        <v>0.6102834617806839</v>
      </c>
      <c r="E16" s="3">
        <f t="shared" si="17"/>
        <v>138.4</v>
      </c>
      <c r="F16" s="4">
        <f t="shared" si="7"/>
        <v>2.4155356847601523</v>
      </c>
      <c r="G16" s="5">
        <f t="shared" si="8"/>
        <v>340</v>
      </c>
      <c r="H16" s="7">
        <f t="shared" si="0"/>
        <v>10.499999999999996</v>
      </c>
      <c r="I16" s="3">
        <f t="shared" si="1"/>
        <v>5.835615942832547</v>
      </c>
      <c r="J16" s="3">
        <f t="shared" si="9"/>
        <v>-0.3909946119769921</v>
      </c>
      <c r="K16" s="3">
        <f t="shared" si="10"/>
        <v>-22.402341078636915</v>
      </c>
      <c r="L16" s="3">
        <f t="shared" si="2"/>
        <v>0.03837507752440933</v>
      </c>
      <c r="M16" s="3">
        <f t="shared" si="11"/>
        <v>2.198729980635998</v>
      </c>
      <c r="N16" s="3">
        <f t="shared" si="3"/>
        <v>-0.29498280960650847</v>
      </c>
      <c r="O16" s="3">
        <f t="shared" si="4"/>
        <v>-0.31700943943342147</v>
      </c>
      <c r="P16" s="3">
        <f t="shared" si="12"/>
        <v>-18.16330294534314</v>
      </c>
      <c r="Q16" s="3">
        <f t="shared" si="5"/>
        <v>0.5311228096634786</v>
      </c>
      <c r="R16" s="3">
        <f t="shared" si="13"/>
        <v>30.431095396847457</v>
      </c>
    </row>
    <row r="17" spans="1:18" s="3" customFormat="1" ht="11.25">
      <c r="A17" s="1">
        <f t="shared" si="14"/>
        <v>40153</v>
      </c>
      <c r="B17" s="2">
        <f>B16+"0:15:00"</f>
        <v>0.4479166666666665</v>
      </c>
      <c r="C17" s="3">
        <f t="shared" si="15"/>
        <v>34.96666666666667</v>
      </c>
      <c r="D17" s="3">
        <f t="shared" si="16"/>
        <v>0.6102834617806839</v>
      </c>
      <c r="E17" s="3">
        <f t="shared" si="17"/>
        <v>138.4</v>
      </c>
      <c r="F17" s="4">
        <f t="shared" si="7"/>
        <v>2.4155356847601523</v>
      </c>
      <c r="G17" s="5">
        <f t="shared" si="8"/>
        <v>340</v>
      </c>
      <c r="H17" s="7">
        <f t="shared" si="0"/>
        <v>10.749999999999996</v>
      </c>
      <c r="I17" s="3">
        <f t="shared" si="1"/>
        <v>5.835615942832547</v>
      </c>
      <c r="J17" s="3">
        <f t="shared" si="9"/>
        <v>-0.3909946119769921</v>
      </c>
      <c r="K17" s="3">
        <f t="shared" si="10"/>
        <v>-22.402341078636915</v>
      </c>
      <c r="L17" s="3">
        <f t="shared" si="2"/>
        <v>0.03837507752440933</v>
      </c>
      <c r="M17" s="3">
        <f t="shared" si="11"/>
        <v>2.198729980635998</v>
      </c>
      <c r="N17" s="3">
        <f t="shared" si="3"/>
        <v>-0.22953296265672107</v>
      </c>
      <c r="O17" s="3">
        <f t="shared" si="4"/>
        <v>-0.24870869828409484</v>
      </c>
      <c r="P17" s="3">
        <f t="shared" si="12"/>
        <v>-14.249958739871213</v>
      </c>
      <c r="Q17" s="3">
        <f t="shared" si="5"/>
        <v>0.5460967210788399</v>
      </c>
      <c r="R17" s="3">
        <f t="shared" si="13"/>
        <v>31.289037323750424</v>
      </c>
    </row>
    <row r="18" spans="1:18" s="3" customFormat="1" ht="11.25">
      <c r="A18" s="1">
        <f t="shared" si="14"/>
        <v>40153</v>
      </c>
      <c r="B18" s="2">
        <f>B17+"0:15:00"</f>
        <v>0.4583333333333332</v>
      </c>
      <c r="C18" s="3">
        <f t="shared" si="15"/>
        <v>34.96666666666667</v>
      </c>
      <c r="D18" s="3">
        <f t="shared" si="16"/>
        <v>0.6102834617806839</v>
      </c>
      <c r="E18" s="3">
        <f t="shared" si="17"/>
        <v>138.4</v>
      </c>
      <c r="F18" s="4">
        <f t="shared" si="7"/>
        <v>2.4155356847601523</v>
      </c>
      <c r="G18" s="5">
        <f t="shared" si="8"/>
        <v>340</v>
      </c>
      <c r="H18" s="7">
        <f t="shared" si="0"/>
        <v>10.999999999999996</v>
      </c>
      <c r="I18" s="3">
        <f t="shared" si="1"/>
        <v>5.835615942832547</v>
      </c>
      <c r="J18" s="3">
        <f t="shared" si="9"/>
        <v>-0.3909946119769921</v>
      </c>
      <c r="K18" s="3">
        <f t="shared" si="10"/>
        <v>-22.402341078636915</v>
      </c>
      <c r="L18" s="3">
        <f t="shared" si="2"/>
        <v>0.03837507752440933</v>
      </c>
      <c r="M18" s="3">
        <f t="shared" si="11"/>
        <v>2.198729980635998</v>
      </c>
      <c r="N18" s="3">
        <f t="shared" si="3"/>
        <v>-0.16408311570693374</v>
      </c>
      <c r="O18" s="3">
        <f t="shared" si="4"/>
        <v>-0.1789188075856842</v>
      </c>
      <c r="P18" s="3">
        <f t="shared" si="12"/>
        <v>-10.251292550172963</v>
      </c>
      <c r="Q18" s="3">
        <f t="shared" si="5"/>
        <v>0.5574809070784824</v>
      </c>
      <c r="R18" s="3">
        <f t="shared" si="13"/>
        <v>31.941303134721863</v>
      </c>
    </row>
    <row r="19" spans="1:18" s="3" customFormat="1" ht="11.25">
      <c r="A19" s="1">
        <f t="shared" si="14"/>
        <v>40153</v>
      </c>
      <c r="B19" s="2">
        <f>B18+"0:05:00"</f>
        <v>0.4618055555555554</v>
      </c>
      <c r="C19" s="3">
        <f t="shared" si="15"/>
        <v>34.96666666666667</v>
      </c>
      <c r="D19" s="3">
        <f t="shared" si="16"/>
        <v>0.6102834617806839</v>
      </c>
      <c r="E19" s="3">
        <f t="shared" si="17"/>
        <v>138.4</v>
      </c>
      <c r="F19" s="4">
        <f t="shared" si="7"/>
        <v>2.4155356847601523</v>
      </c>
      <c r="G19" s="5">
        <f t="shared" si="8"/>
        <v>340</v>
      </c>
      <c r="H19" s="7">
        <f t="shared" si="0"/>
        <v>11.08333333333333</v>
      </c>
      <c r="I19" s="3">
        <f t="shared" si="1"/>
        <v>5.835615942832547</v>
      </c>
      <c r="J19" s="3">
        <f t="shared" si="9"/>
        <v>-0.3909946119769921</v>
      </c>
      <c r="K19" s="3">
        <f t="shared" si="10"/>
        <v>-22.402341078636915</v>
      </c>
      <c r="L19" s="3">
        <f t="shared" si="2"/>
        <v>0.03837507752440933</v>
      </c>
      <c r="M19" s="3">
        <f t="shared" si="11"/>
        <v>2.198729980635998</v>
      </c>
      <c r="N19" s="3">
        <f t="shared" si="3"/>
        <v>-0.14226650005700442</v>
      </c>
      <c r="O19" s="3">
        <f t="shared" si="4"/>
        <v>-0.15538779050272733</v>
      </c>
      <c r="P19" s="3">
        <f t="shared" si="12"/>
        <v>-8.903064583669291</v>
      </c>
      <c r="Q19" s="3">
        <f t="shared" si="5"/>
        <v>0.5604555470670926</v>
      </c>
      <c r="R19" s="3">
        <f t="shared" si="13"/>
        <v>32.11173745164007</v>
      </c>
    </row>
    <row r="20" spans="1:18" s="3" customFormat="1" ht="11.25">
      <c r="A20" s="1">
        <f t="shared" si="14"/>
        <v>40153</v>
      </c>
      <c r="B20" s="2">
        <f aca="true" t="shared" si="18" ref="B20:B29">B19+"0:05:00"</f>
        <v>0.4652777777777776</v>
      </c>
      <c r="C20" s="3">
        <f t="shared" si="15"/>
        <v>34.96666666666667</v>
      </c>
      <c r="D20" s="3">
        <f t="shared" si="16"/>
        <v>0.6102834617806839</v>
      </c>
      <c r="E20" s="3">
        <f t="shared" si="17"/>
        <v>138.4</v>
      </c>
      <c r="F20" s="4">
        <f t="shared" si="7"/>
        <v>2.4155356847601523</v>
      </c>
      <c r="G20" s="5">
        <f t="shared" si="8"/>
        <v>340</v>
      </c>
      <c r="H20" s="7">
        <f aca="true" t="shared" si="19" ref="H20:H29">B20*24</f>
        <v>11.166666666666663</v>
      </c>
      <c r="I20" s="3">
        <f aca="true" t="shared" si="20" ref="I20:I29">(G20-1)/365*2*PI()</f>
        <v>5.835615942832547</v>
      </c>
      <c r="J20" s="3">
        <f t="shared" si="9"/>
        <v>-0.3909946119769921</v>
      </c>
      <c r="K20" s="3">
        <f t="shared" si="10"/>
        <v>-22.402341078636915</v>
      </c>
      <c r="L20" s="3">
        <f aca="true" t="shared" si="21" ref="L20:L29">0.000075+0.001868*COS(I20)-0.032077*SIN(I20)-0.014615*COS(2*I20)-0.040849*SIN(2*I20)</f>
        <v>0.03837507752440933</v>
      </c>
      <c r="M20" s="3">
        <f t="shared" si="11"/>
        <v>2.198729980635998</v>
      </c>
      <c r="N20" s="3">
        <f aca="true" t="shared" si="22" ref="N20:N29">(H20-12)/12*PI()+(E20-135)/180*PI()+L20</f>
        <v>-0.12044988440707566</v>
      </c>
      <c r="O20" s="3">
        <f t="shared" si="4"/>
        <v>-0.1317477378190191</v>
      </c>
      <c r="P20" s="3">
        <f t="shared" si="12"/>
        <v>-7.548589337425896</v>
      </c>
      <c r="Q20" s="3">
        <f aca="true" t="shared" si="23" ref="Q20:Q29">ASIN(SIN(D20)*SIN(J20)+COS(D20)*COS(J20)*COS(N20))</f>
        <v>0.5630135905800109</v>
      </c>
      <c r="R20" s="3">
        <f t="shared" si="13"/>
        <v>32.258302548741106</v>
      </c>
    </row>
    <row r="21" spans="1:18" s="3" customFormat="1" ht="11.25">
      <c r="A21" s="1">
        <f t="shared" si="14"/>
        <v>40153</v>
      </c>
      <c r="B21" s="2">
        <f t="shared" si="18"/>
        <v>0.46874999999999983</v>
      </c>
      <c r="C21" s="3">
        <f t="shared" si="15"/>
        <v>34.96666666666667</v>
      </c>
      <c r="D21" s="3">
        <f t="shared" si="16"/>
        <v>0.6102834617806839</v>
      </c>
      <c r="E21" s="3">
        <f t="shared" si="17"/>
        <v>138.4</v>
      </c>
      <c r="F21" s="4">
        <f t="shared" si="7"/>
        <v>2.4155356847601523</v>
      </c>
      <c r="G21" s="5">
        <f t="shared" si="8"/>
        <v>340</v>
      </c>
      <c r="H21" s="7">
        <f t="shared" si="19"/>
        <v>11.249999999999996</v>
      </c>
      <c r="I21" s="3">
        <f t="shared" si="20"/>
        <v>5.835615942832547</v>
      </c>
      <c r="J21" s="3">
        <f t="shared" si="9"/>
        <v>-0.3909946119769921</v>
      </c>
      <c r="K21" s="3">
        <f t="shared" si="10"/>
        <v>-22.402341078636915</v>
      </c>
      <c r="L21" s="3">
        <f t="shared" si="21"/>
        <v>0.03837507752440933</v>
      </c>
      <c r="M21" s="3">
        <f t="shared" si="11"/>
        <v>2.198729980635998</v>
      </c>
      <c r="N21" s="3">
        <f t="shared" si="22"/>
        <v>-0.09863326875714634</v>
      </c>
      <c r="O21" s="3">
        <f t="shared" si="4"/>
        <v>-0.10801440085416815</v>
      </c>
      <c r="P21" s="3">
        <f t="shared" si="12"/>
        <v>-6.188769295578109</v>
      </c>
      <c r="Q21" s="3">
        <f t="shared" si="23"/>
        <v>0.5651518184905102</v>
      </c>
      <c r="R21" s="3">
        <f t="shared" si="13"/>
        <v>32.380813983649794</v>
      </c>
    </row>
    <row r="22" spans="1:18" s="3" customFormat="1" ht="11.25">
      <c r="A22" s="1">
        <f t="shared" si="14"/>
        <v>40153</v>
      </c>
      <c r="B22" s="2">
        <f t="shared" si="18"/>
        <v>0.47222222222222204</v>
      </c>
      <c r="C22" s="3">
        <f t="shared" si="15"/>
        <v>34.96666666666667</v>
      </c>
      <c r="D22" s="3">
        <f t="shared" si="16"/>
        <v>0.6102834617806839</v>
      </c>
      <c r="E22" s="3">
        <f t="shared" si="17"/>
        <v>138.4</v>
      </c>
      <c r="F22" s="4">
        <f t="shared" si="7"/>
        <v>2.4155356847601523</v>
      </c>
      <c r="G22" s="5">
        <f t="shared" si="8"/>
        <v>340</v>
      </c>
      <c r="H22" s="7">
        <f t="shared" si="19"/>
        <v>11.333333333333329</v>
      </c>
      <c r="I22" s="3">
        <f t="shared" si="20"/>
        <v>5.835615942832547</v>
      </c>
      <c r="J22" s="3">
        <f t="shared" si="9"/>
        <v>-0.3909946119769921</v>
      </c>
      <c r="K22" s="3">
        <f t="shared" si="10"/>
        <v>-22.402341078636915</v>
      </c>
      <c r="L22" s="3">
        <f t="shared" si="21"/>
        <v>0.03837507752440933</v>
      </c>
      <c r="M22" s="3">
        <f t="shared" si="11"/>
        <v>2.198729980635998</v>
      </c>
      <c r="N22" s="3">
        <f t="shared" si="22"/>
        <v>-0.07681665310721757</v>
      </c>
      <c r="O22" s="3">
        <f t="shared" si="4"/>
        <v>-0.08420400460322097</v>
      </c>
      <c r="P22" s="3">
        <f t="shared" si="12"/>
        <v>-4.8245340818647175</v>
      </c>
      <c r="Q22" s="3">
        <f t="shared" si="23"/>
        <v>0.5668675149437264</v>
      </c>
      <c r="R22" s="3">
        <f t="shared" si="13"/>
        <v>32.47911614934465</v>
      </c>
    </row>
    <row r="23" spans="1:18" s="3" customFormat="1" ht="11.25">
      <c r="A23" s="1">
        <f t="shared" si="14"/>
        <v>40153</v>
      </c>
      <c r="B23" s="2">
        <f t="shared" si="18"/>
        <v>0.47569444444444425</v>
      </c>
      <c r="C23" s="3">
        <f t="shared" si="15"/>
        <v>34.96666666666667</v>
      </c>
      <c r="D23" s="3">
        <f t="shared" si="16"/>
        <v>0.6102834617806839</v>
      </c>
      <c r="E23" s="3">
        <f t="shared" si="17"/>
        <v>138.4</v>
      </c>
      <c r="F23" s="4">
        <f t="shared" si="7"/>
        <v>2.4155356847601523</v>
      </c>
      <c r="G23" s="5">
        <f t="shared" si="8"/>
        <v>340</v>
      </c>
      <c r="H23" s="7">
        <f t="shared" si="19"/>
        <v>11.416666666666663</v>
      </c>
      <c r="I23" s="3">
        <f t="shared" si="20"/>
        <v>5.835615942832547</v>
      </c>
      <c r="J23" s="3">
        <f t="shared" si="9"/>
        <v>-0.3909946119769921</v>
      </c>
      <c r="K23" s="3">
        <f t="shared" si="10"/>
        <v>-22.402341078636915</v>
      </c>
      <c r="L23" s="3">
        <f t="shared" si="21"/>
        <v>0.03837507752440933</v>
      </c>
      <c r="M23" s="3">
        <f t="shared" si="11"/>
        <v>2.198729980635998</v>
      </c>
      <c r="N23" s="3">
        <f t="shared" si="22"/>
        <v>-0.055000037457288306</v>
      </c>
      <c r="O23" s="3">
        <f t="shared" si="4"/>
        <v>-0.060333170279041656</v>
      </c>
      <c r="P23" s="3">
        <f t="shared" si="12"/>
        <v>-3.4568360216332223</v>
      </c>
      <c r="Q23" s="3">
        <f t="shared" si="23"/>
        <v>0.5681584840974436</v>
      </c>
      <c r="R23" s="3">
        <f t="shared" si="13"/>
        <v>32.55308323333422</v>
      </c>
    </row>
    <row r="24" spans="1:18" s="3" customFormat="1" ht="11.25">
      <c r="A24" s="1">
        <f t="shared" si="14"/>
        <v>40153</v>
      </c>
      <c r="B24" s="2">
        <f t="shared" si="18"/>
        <v>0.47916666666666646</v>
      </c>
      <c r="C24" s="3">
        <f t="shared" si="15"/>
        <v>34.96666666666667</v>
      </c>
      <c r="D24" s="3">
        <f t="shared" si="16"/>
        <v>0.6102834617806839</v>
      </c>
      <c r="E24" s="3">
        <f t="shared" si="17"/>
        <v>138.4</v>
      </c>
      <c r="F24" s="4">
        <f t="shared" si="7"/>
        <v>2.4155356847601523</v>
      </c>
      <c r="G24" s="5">
        <f t="shared" si="8"/>
        <v>340</v>
      </c>
      <c r="H24" s="7">
        <f t="shared" si="19"/>
        <v>11.499999999999995</v>
      </c>
      <c r="I24" s="3">
        <f t="shared" si="20"/>
        <v>5.835615942832547</v>
      </c>
      <c r="J24" s="3">
        <f t="shared" si="9"/>
        <v>-0.3909946119769921</v>
      </c>
      <c r="K24" s="3">
        <f t="shared" si="10"/>
        <v>-22.402341078636915</v>
      </c>
      <c r="L24" s="3">
        <f t="shared" si="21"/>
        <v>0.03837507752440933</v>
      </c>
      <c r="M24" s="3">
        <f t="shared" si="11"/>
        <v>2.198729980635998</v>
      </c>
      <c r="N24" s="3">
        <f t="shared" si="22"/>
        <v>-0.03318342180735946</v>
      </c>
      <c r="O24" s="3">
        <f t="shared" si="4"/>
        <v>-0.036418832986276184</v>
      </c>
      <c r="P24" s="3">
        <f t="shared" si="12"/>
        <v>-2.08664542490545</v>
      </c>
      <c r="Q24" s="3">
        <f t="shared" si="23"/>
        <v>0.5690230638334862</v>
      </c>
      <c r="R24" s="3">
        <f t="shared" si="13"/>
        <v>32.602620003262</v>
      </c>
    </row>
    <row r="25" spans="1:18" s="3" customFormat="1" ht="11.25">
      <c r="A25" s="1">
        <f t="shared" si="14"/>
        <v>40153</v>
      </c>
      <c r="B25" s="2">
        <f t="shared" si="18"/>
        <v>0.4826388888888887</v>
      </c>
      <c r="C25" s="3">
        <f t="shared" si="15"/>
        <v>34.96666666666667</v>
      </c>
      <c r="D25" s="3">
        <f t="shared" si="16"/>
        <v>0.6102834617806839</v>
      </c>
      <c r="E25" s="3">
        <f t="shared" si="17"/>
        <v>138.4</v>
      </c>
      <c r="F25" s="4">
        <f t="shared" si="7"/>
        <v>2.4155356847601523</v>
      </c>
      <c r="G25" s="5">
        <f t="shared" si="8"/>
        <v>340</v>
      </c>
      <c r="H25" s="7">
        <f t="shared" si="19"/>
        <v>11.583333333333329</v>
      </c>
      <c r="I25" s="3">
        <f t="shared" si="20"/>
        <v>5.835615942832547</v>
      </c>
      <c r="J25" s="3">
        <f t="shared" si="9"/>
        <v>-0.3909946119769921</v>
      </c>
      <c r="K25" s="3">
        <f t="shared" si="10"/>
        <v>-22.402341078636915</v>
      </c>
      <c r="L25" s="3">
        <f t="shared" si="21"/>
        <v>0.03837507752440933</v>
      </c>
      <c r="M25" s="3">
        <f t="shared" si="11"/>
        <v>2.198729980635998</v>
      </c>
      <c r="N25" s="3">
        <f t="shared" si="22"/>
        <v>-0.011366806157430215</v>
      </c>
      <c r="O25" s="3">
        <f t="shared" si="4"/>
        <v>-0.012478155479746272</v>
      </c>
      <c r="P25" s="3">
        <f t="shared" si="12"/>
        <v>-0.7149456450975024</v>
      </c>
      <c r="Q25" s="3">
        <f t="shared" si="23"/>
        <v>0.5694601362413754</v>
      </c>
      <c r="R25" s="3">
        <f t="shared" si="13"/>
        <v>32.62766240757566</v>
      </c>
    </row>
    <row r="26" spans="1:18" s="3" customFormat="1" ht="11.25">
      <c r="A26" s="1">
        <f t="shared" si="14"/>
        <v>40153</v>
      </c>
      <c r="B26" s="2">
        <f t="shared" si="18"/>
        <v>0.4861111111111109</v>
      </c>
      <c r="C26" s="3">
        <f t="shared" si="15"/>
        <v>34.96666666666667</v>
      </c>
      <c r="D26" s="3">
        <f t="shared" si="16"/>
        <v>0.6102834617806839</v>
      </c>
      <c r="E26" s="3">
        <f t="shared" si="17"/>
        <v>138.4</v>
      </c>
      <c r="F26" s="4">
        <f t="shared" si="7"/>
        <v>2.4155356847601523</v>
      </c>
      <c r="G26" s="5">
        <f t="shared" si="8"/>
        <v>340</v>
      </c>
      <c r="H26" s="7">
        <f t="shared" si="19"/>
        <v>11.66666666666666</v>
      </c>
      <c r="I26" s="3">
        <f t="shared" si="20"/>
        <v>5.835615942832547</v>
      </c>
      <c r="J26" s="3">
        <f t="shared" si="9"/>
        <v>-0.3909946119769921</v>
      </c>
      <c r="K26" s="3">
        <f t="shared" si="10"/>
        <v>-22.402341078636915</v>
      </c>
      <c r="L26" s="3">
        <f t="shared" si="21"/>
        <v>0.03837507752440933</v>
      </c>
      <c r="M26" s="3">
        <f t="shared" si="11"/>
        <v>2.198729980635998</v>
      </c>
      <c r="N26" s="3">
        <f t="shared" si="22"/>
        <v>0.010449809492498602</v>
      </c>
      <c r="O26" s="3">
        <f t="shared" si="4"/>
        <v>0.011471560949172835</v>
      </c>
      <c r="P26" s="3">
        <f t="shared" si="12"/>
        <v>0.6572720268146921</v>
      </c>
      <c r="Q26" s="3">
        <f t="shared" si="23"/>
        <v>0.5694691347204403</v>
      </c>
      <c r="R26" s="3">
        <f t="shared" si="13"/>
        <v>32.628177982448115</v>
      </c>
    </row>
    <row r="27" spans="1:18" s="3" customFormat="1" ht="11.25">
      <c r="A27" s="1">
        <f t="shared" si="14"/>
        <v>40153</v>
      </c>
      <c r="B27" s="2">
        <f t="shared" si="18"/>
        <v>0.4895833333333331</v>
      </c>
      <c r="C27" s="3">
        <f t="shared" si="15"/>
        <v>34.96666666666667</v>
      </c>
      <c r="D27" s="3">
        <f t="shared" si="16"/>
        <v>0.6102834617806839</v>
      </c>
      <c r="E27" s="3">
        <f t="shared" si="17"/>
        <v>138.4</v>
      </c>
      <c r="F27" s="4">
        <f t="shared" si="7"/>
        <v>2.4155356847601523</v>
      </c>
      <c r="G27" s="5">
        <f t="shared" si="8"/>
        <v>340</v>
      </c>
      <c r="H27" s="7">
        <f t="shared" si="19"/>
        <v>11.749999999999995</v>
      </c>
      <c r="I27" s="3">
        <f t="shared" si="20"/>
        <v>5.835615942832547</v>
      </c>
      <c r="J27" s="3">
        <f t="shared" si="9"/>
        <v>-0.3909946119769921</v>
      </c>
      <c r="K27" s="3">
        <f t="shared" si="10"/>
        <v>-22.402341078636915</v>
      </c>
      <c r="L27" s="3">
        <f t="shared" si="21"/>
        <v>0.03837507752440933</v>
      </c>
      <c r="M27" s="3">
        <f t="shared" si="11"/>
        <v>2.198729980635998</v>
      </c>
      <c r="N27" s="3">
        <f t="shared" si="22"/>
        <v>0.032266425142427876</v>
      </c>
      <c r="O27" s="3">
        <f t="shared" si="4"/>
        <v>0.035412967347167944</v>
      </c>
      <c r="P27" s="3">
        <f t="shared" si="12"/>
        <v>2.029013569027318</v>
      </c>
      <c r="Q27" s="3">
        <f t="shared" si="23"/>
        <v>0.5690500475951297</v>
      </c>
      <c r="R27" s="3">
        <f t="shared" si="13"/>
        <v>32.60416605891955</v>
      </c>
    </row>
    <row r="28" spans="1:18" s="3" customFormat="1" ht="11.25">
      <c r="A28" s="1">
        <f t="shared" si="14"/>
        <v>40153</v>
      </c>
      <c r="B28" s="2">
        <f t="shared" si="18"/>
        <v>0.4930555555555553</v>
      </c>
      <c r="C28" s="3">
        <f t="shared" si="15"/>
        <v>34.96666666666667</v>
      </c>
      <c r="D28" s="3">
        <f t="shared" si="16"/>
        <v>0.6102834617806839</v>
      </c>
      <c r="E28" s="3">
        <f t="shared" si="17"/>
        <v>138.4</v>
      </c>
      <c r="F28" s="4">
        <f t="shared" si="7"/>
        <v>2.4155356847601523</v>
      </c>
      <c r="G28" s="5">
        <f t="shared" si="8"/>
        <v>340</v>
      </c>
      <c r="H28" s="7">
        <f t="shared" si="19"/>
        <v>11.833333333333327</v>
      </c>
      <c r="I28" s="3">
        <f t="shared" si="20"/>
        <v>5.835615942832547</v>
      </c>
      <c r="J28" s="3">
        <f t="shared" si="9"/>
        <v>-0.3909946119769921</v>
      </c>
      <c r="K28" s="3">
        <f t="shared" si="10"/>
        <v>-22.402341078636915</v>
      </c>
      <c r="L28" s="3">
        <f t="shared" si="21"/>
        <v>0.03837507752440933</v>
      </c>
      <c r="M28" s="3">
        <f t="shared" si="11"/>
        <v>2.198729980635998</v>
      </c>
      <c r="N28" s="3">
        <f t="shared" si="22"/>
        <v>0.054083040792356686</v>
      </c>
      <c r="O28" s="3">
        <f t="shared" si="4"/>
        <v>0.05932875858174873</v>
      </c>
      <c r="P28" s="3">
        <f t="shared" si="12"/>
        <v>3.3992874704847655</v>
      </c>
      <c r="Q28" s="3">
        <f t="shared" si="23"/>
        <v>0.568203418189622</v>
      </c>
      <c r="R28" s="3">
        <f t="shared" si="13"/>
        <v>32.55565776717229</v>
      </c>
    </row>
    <row r="29" spans="1:18" s="3" customFormat="1" ht="11.25">
      <c r="A29" s="1">
        <f t="shared" si="14"/>
        <v>40153</v>
      </c>
      <c r="B29" s="2">
        <f t="shared" si="18"/>
        <v>0.4965277777777775</v>
      </c>
      <c r="C29" s="3">
        <f t="shared" si="15"/>
        <v>34.96666666666667</v>
      </c>
      <c r="D29" s="3">
        <f t="shared" si="16"/>
        <v>0.6102834617806839</v>
      </c>
      <c r="E29" s="3">
        <f t="shared" si="17"/>
        <v>138.4</v>
      </c>
      <c r="F29" s="4">
        <f t="shared" si="7"/>
        <v>2.4155356847601523</v>
      </c>
      <c r="G29" s="5">
        <f t="shared" si="8"/>
        <v>340</v>
      </c>
      <c r="H29" s="7">
        <f t="shared" si="19"/>
        <v>11.91666666666666</v>
      </c>
      <c r="I29" s="3">
        <f t="shared" si="20"/>
        <v>5.835615942832547</v>
      </c>
      <c r="J29" s="3">
        <f t="shared" si="9"/>
        <v>-0.3909946119769921</v>
      </c>
      <c r="K29" s="3">
        <f t="shared" si="10"/>
        <v>-22.402341078636915</v>
      </c>
      <c r="L29" s="3">
        <f t="shared" si="21"/>
        <v>0.03837507752440933</v>
      </c>
      <c r="M29" s="3">
        <f t="shared" si="11"/>
        <v>2.198729980635998</v>
      </c>
      <c r="N29" s="3">
        <f t="shared" si="22"/>
        <v>0.07589965644228597</v>
      </c>
      <c r="O29" s="3">
        <f t="shared" si="4"/>
        <v>0.08320176426483136</v>
      </c>
      <c r="P29" s="3">
        <f t="shared" si="12"/>
        <v>4.76710994041723</v>
      </c>
      <c r="Q29" s="3">
        <f t="shared" si="23"/>
        <v>0.5669303413606165</v>
      </c>
      <c r="R29" s="3">
        <f t="shared" si="13"/>
        <v>32.48271583787438</v>
      </c>
    </row>
    <row r="30" spans="1:18" s="3" customFormat="1" ht="11.25">
      <c r="A30" s="1">
        <f t="shared" si="14"/>
        <v>40153</v>
      </c>
      <c r="B30" s="2">
        <f aca="true" t="shared" si="24" ref="B30:B40">B29+"0:05:00"</f>
        <v>0.4999999999999997</v>
      </c>
      <c r="C30" s="3">
        <f t="shared" si="15"/>
        <v>34.96666666666667</v>
      </c>
      <c r="D30" s="3">
        <f t="shared" si="16"/>
        <v>0.6102834617806839</v>
      </c>
      <c r="E30" s="3">
        <f t="shared" si="17"/>
        <v>138.4</v>
      </c>
      <c r="F30" s="4">
        <f t="shared" si="7"/>
        <v>2.4155356847601523</v>
      </c>
      <c r="G30" s="5">
        <f t="shared" si="8"/>
        <v>340</v>
      </c>
      <c r="H30" s="7">
        <f aca="true" t="shared" si="25" ref="H30:H40">B30*24</f>
        <v>11.999999999999993</v>
      </c>
      <c r="I30" s="3">
        <f aca="true" t="shared" si="26" ref="I30:I40">(G30-1)/365*2*PI()</f>
        <v>5.835615942832547</v>
      </c>
      <c r="J30" s="3">
        <f t="shared" si="9"/>
        <v>-0.3909946119769921</v>
      </c>
      <c r="K30" s="3">
        <f t="shared" si="10"/>
        <v>-22.402341078636915</v>
      </c>
      <c r="L30" s="3">
        <f aca="true" t="shared" si="27" ref="L30:L40">0.000075+0.001868*COS(I30)-0.032077*SIN(I30)-0.014615*COS(2*I30)-0.040849*SIN(2*I30)</f>
        <v>0.03837507752440933</v>
      </c>
      <c r="M30" s="3">
        <f t="shared" si="11"/>
        <v>2.198729980635998</v>
      </c>
      <c r="N30" s="3">
        <f aca="true" t="shared" si="28" ref="N30:N40">(H30-12)/12*PI()+(E30-135)/180*PI()+L30</f>
        <v>0.09771627209221477</v>
      </c>
      <c r="O30" s="3">
        <f t="shared" si="4"/>
        <v>0.10701503796312958</v>
      </c>
      <c r="P30" s="3">
        <f t="shared" si="12"/>
        <v>6.131510019719608</v>
      </c>
      <c r="Q30" s="3">
        <f aca="true" t="shared" si="29" ref="Q30:Q40">ASIN(SIN(D30)*SIN(J30)+COS(D30)*COS(J30)*COS(N30))</f>
        <v>0.5652324565400122</v>
      </c>
      <c r="R30" s="3">
        <f t="shared" si="13"/>
        <v>32.385434203554425</v>
      </c>
    </row>
    <row r="31" spans="1:18" s="3" customFormat="1" ht="11.25">
      <c r="A31" s="1">
        <f t="shared" si="14"/>
        <v>40153</v>
      </c>
      <c r="B31" s="2">
        <f t="shared" si="24"/>
        <v>0.503472222222222</v>
      </c>
      <c r="C31" s="3">
        <f t="shared" si="15"/>
        <v>34.96666666666667</v>
      </c>
      <c r="D31" s="3">
        <f t="shared" si="16"/>
        <v>0.6102834617806839</v>
      </c>
      <c r="E31" s="3">
        <f t="shared" si="17"/>
        <v>138.4</v>
      </c>
      <c r="F31" s="4">
        <f t="shared" si="7"/>
        <v>2.4155356847601523</v>
      </c>
      <c r="G31" s="5">
        <f t="shared" si="8"/>
        <v>340</v>
      </c>
      <c r="H31" s="7">
        <f t="shared" si="25"/>
        <v>12.083333333333329</v>
      </c>
      <c r="I31" s="3">
        <f t="shared" si="26"/>
        <v>5.835615942832547</v>
      </c>
      <c r="J31" s="3">
        <f t="shared" si="9"/>
        <v>-0.3909946119769921</v>
      </c>
      <c r="K31" s="3">
        <f t="shared" si="10"/>
        <v>-22.402341078636915</v>
      </c>
      <c r="L31" s="3">
        <f t="shared" si="27"/>
        <v>0.03837507752440933</v>
      </c>
      <c r="M31" s="3">
        <f t="shared" si="11"/>
        <v>2.198729980635998</v>
      </c>
      <c r="N31" s="3">
        <f t="shared" si="28"/>
        <v>0.1195328877421445</v>
      </c>
      <c r="O31" s="3">
        <f t="shared" si="4"/>
        <v>0.1307519435820433</v>
      </c>
      <c r="P31" s="3">
        <f t="shared" si="12"/>
        <v>7.491534530383732</v>
      </c>
      <c r="Q31" s="3">
        <f t="shared" si="29"/>
        <v>0.5631119373906145</v>
      </c>
      <c r="R31" s="3">
        <f t="shared" si="13"/>
        <v>32.26393740591727</v>
      </c>
    </row>
    <row r="32" spans="1:18" s="3" customFormat="1" ht="11.25">
      <c r="A32" s="1">
        <f t="shared" si="14"/>
        <v>40153</v>
      </c>
      <c r="B32" s="2">
        <f t="shared" si="24"/>
        <v>0.5069444444444442</v>
      </c>
      <c r="C32" s="3">
        <f t="shared" si="15"/>
        <v>34.96666666666667</v>
      </c>
      <c r="D32" s="3">
        <f t="shared" si="16"/>
        <v>0.6102834617806839</v>
      </c>
      <c r="E32" s="3">
        <f t="shared" si="17"/>
        <v>138.4</v>
      </c>
      <c r="F32" s="4">
        <f t="shared" si="7"/>
        <v>2.4155356847601523</v>
      </c>
      <c r="G32" s="5">
        <f t="shared" si="8"/>
        <v>340</v>
      </c>
      <c r="H32" s="7">
        <f t="shared" si="25"/>
        <v>12.16666666666666</v>
      </c>
      <c r="I32" s="3">
        <f t="shared" si="26"/>
        <v>5.835615942832547</v>
      </c>
      <c r="J32" s="3">
        <f t="shared" si="9"/>
        <v>-0.3909946119769921</v>
      </c>
      <c r="K32" s="3">
        <f t="shared" si="10"/>
        <v>-22.402341078636915</v>
      </c>
      <c r="L32" s="3">
        <f t="shared" si="27"/>
        <v>0.03837507752440933</v>
      </c>
      <c r="M32" s="3">
        <f t="shared" si="11"/>
        <v>2.198729980635998</v>
      </c>
      <c r="N32" s="3">
        <f t="shared" si="28"/>
        <v>0.1413495033920733</v>
      </c>
      <c r="O32" s="3">
        <f t="shared" si="4"/>
        <v>0.15439623787616205</v>
      </c>
      <c r="P32" s="3">
        <f t="shared" si="12"/>
        <v>8.84625280300199</v>
      </c>
      <c r="Q32" s="3">
        <f t="shared" si="29"/>
        <v>0.5605714782267156</v>
      </c>
      <c r="R32" s="3">
        <f t="shared" si="13"/>
        <v>32.11837981780052</v>
      </c>
    </row>
    <row r="33" spans="1:18" s="3" customFormat="1" ht="11.25">
      <c r="A33" s="1">
        <f t="shared" si="14"/>
        <v>40153</v>
      </c>
      <c r="B33" s="2">
        <f t="shared" si="24"/>
        <v>0.5104166666666664</v>
      </c>
      <c r="C33" s="3">
        <f t="shared" si="15"/>
        <v>34.96666666666667</v>
      </c>
      <c r="D33" s="3">
        <f t="shared" si="16"/>
        <v>0.6102834617806839</v>
      </c>
      <c r="E33" s="3">
        <f t="shared" si="17"/>
        <v>138.4</v>
      </c>
      <c r="F33" s="4">
        <f t="shared" si="7"/>
        <v>2.4155356847601523</v>
      </c>
      <c r="G33" s="5">
        <f t="shared" si="8"/>
        <v>340</v>
      </c>
      <c r="H33" s="7">
        <f t="shared" si="25"/>
        <v>12.249999999999993</v>
      </c>
      <c r="I33" s="3">
        <f t="shared" si="26"/>
        <v>5.835615942832547</v>
      </c>
      <c r="J33" s="3">
        <f t="shared" si="9"/>
        <v>-0.3909946119769921</v>
      </c>
      <c r="K33" s="3">
        <f t="shared" si="10"/>
        <v>-22.402341078636915</v>
      </c>
      <c r="L33" s="3">
        <f t="shared" si="27"/>
        <v>0.03837507752440933</v>
      </c>
      <c r="M33" s="3">
        <f t="shared" si="11"/>
        <v>2.198729980635998</v>
      </c>
      <c r="N33" s="3">
        <f t="shared" si="28"/>
        <v>0.16316611904200212</v>
      </c>
      <c r="O33" s="3">
        <f t="shared" si="4"/>
        <v>0.177932148129309</v>
      </c>
      <c r="P33" s="3">
        <f t="shared" si="12"/>
        <v>10.194761127505991</v>
      </c>
      <c r="Q33" s="3">
        <f t="shared" si="29"/>
        <v>0.5576142773961072</v>
      </c>
      <c r="R33" s="3">
        <f t="shared" si="13"/>
        <v>31.948944691034086</v>
      </c>
    </row>
    <row r="34" spans="1:18" s="3" customFormat="1" ht="11.25">
      <c r="A34" s="1">
        <f t="shared" si="14"/>
        <v>40153</v>
      </c>
      <c r="B34" s="2">
        <f t="shared" si="24"/>
        <v>0.5138888888888886</v>
      </c>
      <c r="C34" s="3">
        <f t="shared" si="15"/>
        <v>34.96666666666667</v>
      </c>
      <c r="D34" s="3">
        <f t="shared" si="16"/>
        <v>0.6102834617806839</v>
      </c>
      <c r="E34" s="3">
        <f t="shared" si="17"/>
        <v>138.4</v>
      </c>
      <c r="F34" s="4">
        <f t="shared" si="7"/>
        <v>2.4155356847601523</v>
      </c>
      <c r="G34" s="5">
        <f t="shared" si="8"/>
        <v>340</v>
      </c>
      <c r="H34" s="7">
        <f t="shared" si="25"/>
        <v>12.333333333333327</v>
      </c>
      <c r="I34" s="3">
        <f t="shared" si="26"/>
        <v>5.835615942832547</v>
      </c>
      <c r="J34" s="3">
        <f t="shared" si="9"/>
        <v>-0.3909946119769921</v>
      </c>
      <c r="K34" s="3">
        <f t="shared" si="10"/>
        <v>-22.402341078636915</v>
      </c>
      <c r="L34" s="3">
        <f t="shared" si="27"/>
        <v>0.03837507752440933</v>
      </c>
      <c r="M34" s="3">
        <f t="shared" si="11"/>
        <v>2.198729980635998</v>
      </c>
      <c r="N34" s="3">
        <f t="shared" si="28"/>
        <v>0.18498273469193138</v>
      </c>
      <c r="O34" s="3">
        <f t="shared" si="4"/>
        <v>0.20134444415676095</v>
      </c>
      <c r="P34" s="3">
        <f t="shared" si="12"/>
        <v>11.536186878589893</v>
      </c>
      <c r="Q34" s="3">
        <f t="shared" si="29"/>
        <v>0.5542440178597706</v>
      </c>
      <c r="R34" s="3">
        <f t="shared" si="13"/>
        <v>31.755843043738277</v>
      </c>
    </row>
    <row r="35" spans="1:18" s="3" customFormat="1" ht="11.25">
      <c r="A35" s="1">
        <f t="shared" si="14"/>
        <v>40153</v>
      </c>
      <c r="B35" s="2">
        <f t="shared" si="24"/>
        <v>0.5173611111111108</v>
      </c>
      <c r="C35" s="3">
        <f t="shared" si="15"/>
        <v>34.96666666666667</v>
      </c>
      <c r="D35" s="3">
        <f t="shared" si="16"/>
        <v>0.6102834617806839</v>
      </c>
      <c r="E35" s="3">
        <f t="shared" si="17"/>
        <v>138.4</v>
      </c>
      <c r="F35" s="4">
        <f t="shared" si="7"/>
        <v>2.4155356847601523</v>
      </c>
      <c r="G35" s="5">
        <f t="shared" si="8"/>
        <v>340</v>
      </c>
      <c r="H35" s="7">
        <f t="shared" si="25"/>
        <v>12.41666666666666</v>
      </c>
      <c r="I35" s="3">
        <f t="shared" si="26"/>
        <v>5.835615942832547</v>
      </c>
      <c r="J35" s="3">
        <f t="shared" si="9"/>
        <v>-0.3909946119769921</v>
      </c>
      <c r="K35" s="3">
        <f t="shared" si="10"/>
        <v>-22.402341078636915</v>
      </c>
      <c r="L35" s="3">
        <f t="shared" si="27"/>
        <v>0.03837507752440933</v>
      </c>
      <c r="M35" s="3">
        <f t="shared" si="11"/>
        <v>2.198729980635998</v>
      </c>
      <c r="N35" s="3">
        <f t="shared" si="28"/>
        <v>0.2067993503418607</v>
      </c>
      <c r="O35" s="3">
        <f aca="true" t="shared" si="30" ref="O35:O66">ATAN(COS(D35)*COS(J35)*SIN(N35)/(SIN(D35)*SIN(Q35)-SIN(J35)))</f>
        <v>0.22461850390813143</v>
      </c>
      <c r="P35" s="3">
        <f t="shared" si="12"/>
        <v>12.86969227447872</v>
      </c>
      <c r="Q35" s="3">
        <f t="shared" si="29"/>
        <v>0.5504648452392056</v>
      </c>
      <c r="R35" s="3">
        <f t="shared" si="13"/>
        <v>31.539312402528505</v>
      </c>
    </row>
    <row r="36" spans="1:18" s="3" customFormat="1" ht="11.25">
      <c r="A36" s="1">
        <f t="shared" si="14"/>
        <v>40153</v>
      </c>
      <c r="B36" s="2">
        <f t="shared" si="24"/>
        <v>0.520833333333333</v>
      </c>
      <c r="C36" s="3">
        <f t="shared" si="15"/>
        <v>34.96666666666667</v>
      </c>
      <c r="D36" s="3">
        <f t="shared" si="16"/>
        <v>0.6102834617806839</v>
      </c>
      <c r="E36" s="3">
        <f t="shared" si="17"/>
        <v>138.4</v>
      </c>
      <c r="F36" s="4">
        <f t="shared" si="7"/>
        <v>2.4155356847601523</v>
      </c>
      <c r="G36" s="5">
        <f t="shared" si="8"/>
        <v>340</v>
      </c>
      <c r="H36" s="7">
        <f t="shared" si="25"/>
        <v>12.499999999999993</v>
      </c>
      <c r="I36" s="3">
        <f t="shared" si="26"/>
        <v>5.835615942832547</v>
      </c>
      <c r="J36" s="3">
        <f t="shared" si="9"/>
        <v>-0.3909946119769921</v>
      </c>
      <c r="K36" s="3">
        <f t="shared" si="10"/>
        <v>-22.402341078636915</v>
      </c>
      <c r="L36" s="3">
        <f t="shared" si="27"/>
        <v>0.03837507752440933</v>
      </c>
      <c r="M36" s="3">
        <f t="shared" si="11"/>
        <v>2.198729980635998</v>
      </c>
      <c r="N36" s="3">
        <f t="shared" si="28"/>
        <v>0.22861596599178946</v>
      </c>
      <c r="O36" s="3">
        <f t="shared" si="30"/>
        <v>0.2477403720868793</v>
      </c>
      <c r="P36" s="3">
        <f t="shared" si="12"/>
        <v>14.194477735578811</v>
      </c>
      <c r="Q36" s="3">
        <f t="shared" si="29"/>
        <v>0.5462813436285282</v>
      </c>
      <c r="R36" s="3">
        <f t="shared" si="13"/>
        <v>31.29961541665051</v>
      </c>
    </row>
    <row r="37" spans="1:18" s="3" customFormat="1" ht="11.25">
      <c r="A37" s="1">
        <f t="shared" si="14"/>
        <v>40153</v>
      </c>
      <c r="B37" s="2">
        <f t="shared" si="24"/>
        <v>0.5243055555555552</v>
      </c>
      <c r="C37" s="3">
        <f t="shared" si="15"/>
        <v>34.96666666666667</v>
      </c>
      <c r="D37" s="3">
        <f t="shared" si="16"/>
        <v>0.6102834617806839</v>
      </c>
      <c r="E37" s="3">
        <f t="shared" si="17"/>
        <v>138.4</v>
      </c>
      <c r="F37" s="4">
        <f t="shared" si="7"/>
        <v>2.4155356847601523</v>
      </c>
      <c r="G37" s="5">
        <f t="shared" si="8"/>
        <v>340</v>
      </c>
      <c r="H37" s="7">
        <f t="shared" si="25"/>
        <v>12.583333333333325</v>
      </c>
      <c r="I37" s="3">
        <f t="shared" si="26"/>
        <v>5.835615942832547</v>
      </c>
      <c r="J37" s="3">
        <f t="shared" si="9"/>
        <v>-0.3909946119769921</v>
      </c>
      <c r="K37" s="3">
        <f t="shared" si="10"/>
        <v>-22.402341078636915</v>
      </c>
      <c r="L37" s="3">
        <f t="shared" si="27"/>
        <v>0.03837507752440933</v>
      </c>
      <c r="M37" s="3">
        <f t="shared" si="11"/>
        <v>2.198729980635998</v>
      </c>
      <c r="N37" s="3">
        <f t="shared" si="28"/>
        <v>0.2504325816417183</v>
      </c>
      <c r="O37" s="3">
        <f t="shared" si="30"/>
        <v>0.2706968113469942</v>
      </c>
      <c r="P37" s="3">
        <f t="shared" si="12"/>
        <v>15.509784817831822</v>
      </c>
      <c r="Q37" s="3">
        <f t="shared" si="29"/>
        <v>0.5416985094886361</v>
      </c>
      <c r="R37" s="3">
        <f t="shared" si="13"/>
        <v>31.037038362226223</v>
      </c>
    </row>
    <row r="38" spans="1:18" s="3" customFormat="1" ht="11.25">
      <c r="A38" s="1">
        <f t="shared" si="14"/>
        <v>40153</v>
      </c>
      <c r="B38" s="2">
        <f t="shared" si="24"/>
        <v>0.5277777777777775</v>
      </c>
      <c r="C38" s="3">
        <f t="shared" si="15"/>
        <v>34.96666666666667</v>
      </c>
      <c r="D38" s="3">
        <f t="shared" si="16"/>
        <v>0.6102834617806839</v>
      </c>
      <c r="E38" s="3">
        <f t="shared" si="17"/>
        <v>138.4</v>
      </c>
      <c r="F38" s="4">
        <f t="shared" si="7"/>
        <v>2.4155356847601523</v>
      </c>
      <c r="G38" s="5">
        <f t="shared" si="8"/>
        <v>340</v>
      </c>
      <c r="H38" s="7">
        <f t="shared" si="25"/>
        <v>12.666666666666659</v>
      </c>
      <c r="I38" s="3">
        <f t="shared" si="26"/>
        <v>5.835615942832547</v>
      </c>
      <c r="J38" s="3">
        <f t="shared" si="9"/>
        <v>-0.3909946119769921</v>
      </c>
      <c r="K38" s="3">
        <f t="shared" si="10"/>
        <v>-22.402341078636915</v>
      </c>
      <c r="L38" s="3">
        <f t="shared" si="27"/>
        <v>0.03837507752440933</v>
      </c>
      <c r="M38" s="3">
        <f t="shared" si="11"/>
        <v>2.198729980635998</v>
      </c>
      <c r="N38" s="3">
        <f t="shared" si="28"/>
        <v>0.2722491972916476</v>
      </c>
      <c r="O38" s="3">
        <f t="shared" si="30"/>
        <v>0.29347534577449297</v>
      </c>
      <c r="P38" s="3">
        <f t="shared" si="12"/>
        <v>16.814898704020944</v>
      </c>
      <c r="Q38" s="3">
        <f t="shared" si="29"/>
        <v>0.5367217239537743</v>
      </c>
      <c r="R38" s="3">
        <f t="shared" si="13"/>
        <v>30.751889555536884</v>
      </c>
    </row>
    <row r="39" spans="1:18" s="3" customFormat="1" ht="11.25">
      <c r="A39" s="1">
        <f t="shared" si="14"/>
        <v>40153</v>
      </c>
      <c r="B39" s="2">
        <f t="shared" si="24"/>
        <v>0.5312499999999997</v>
      </c>
      <c r="C39" s="3">
        <f t="shared" si="15"/>
        <v>34.96666666666667</v>
      </c>
      <c r="D39" s="3">
        <f t="shared" si="16"/>
        <v>0.6102834617806839</v>
      </c>
      <c r="E39" s="3">
        <f t="shared" si="17"/>
        <v>138.4</v>
      </c>
      <c r="F39" s="4">
        <f t="shared" si="7"/>
        <v>2.4155356847601523</v>
      </c>
      <c r="G39" s="5">
        <f t="shared" si="8"/>
        <v>340</v>
      </c>
      <c r="H39" s="7">
        <f t="shared" si="25"/>
        <v>12.749999999999993</v>
      </c>
      <c r="I39" s="3">
        <f t="shared" si="26"/>
        <v>5.835615942832547</v>
      </c>
      <c r="J39" s="3">
        <f t="shared" si="9"/>
        <v>-0.3909946119769921</v>
      </c>
      <c r="K39" s="3">
        <f t="shared" si="10"/>
        <v>-22.402341078636915</v>
      </c>
      <c r="L39" s="3">
        <f t="shared" si="27"/>
        <v>0.03837507752440933</v>
      </c>
      <c r="M39" s="3">
        <f t="shared" si="11"/>
        <v>2.198729980635998</v>
      </c>
      <c r="N39" s="3">
        <f t="shared" si="28"/>
        <v>0.29406581294157685</v>
      </c>
      <c r="O39" s="3">
        <f t="shared" si="30"/>
        <v>0.31606429650657863</v>
      </c>
      <c r="P39" s="3">
        <f t="shared" si="12"/>
        <v>18.109150244598407</v>
      </c>
      <c r="Q39" s="3">
        <f t="shared" si="29"/>
        <v>0.531356723886818</v>
      </c>
      <c r="R39" s="3">
        <f t="shared" si="13"/>
        <v>30.444497694612885</v>
      </c>
    </row>
    <row r="40" spans="1:18" s="3" customFormat="1" ht="11.25">
      <c r="A40" s="1">
        <f t="shared" si="14"/>
        <v>40153</v>
      </c>
      <c r="B40" s="2">
        <f t="shared" si="24"/>
        <v>0.5347222222222219</v>
      </c>
      <c r="C40" s="3">
        <f t="shared" si="15"/>
        <v>34.96666666666667</v>
      </c>
      <c r="D40" s="3">
        <f t="shared" si="16"/>
        <v>0.6102834617806839</v>
      </c>
      <c r="E40" s="3">
        <f t="shared" si="17"/>
        <v>138.4</v>
      </c>
      <c r="F40" s="4">
        <f t="shared" si="7"/>
        <v>2.4155356847601523</v>
      </c>
      <c r="G40" s="5">
        <f t="shared" si="8"/>
        <v>340</v>
      </c>
      <c r="H40" s="7">
        <f t="shared" si="25"/>
        <v>12.833333333333325</v>
      </c>
      <c r="I40" s="3">
        <f t="shared" si="26"/>
        <v>5.835615942832547</v>
      </c>
      <c r="J40" s="3">
        <f t="shared" si="9"/>
        <v>-0.3909946119769921</v>
      </c>
      <c r="K40" s="3">
        <f t="shared" si="10"/>
        <v>-22.402341078636915</v>
      </c>
      <c r="L40" s="3">
        <f t="shared" si="27"/>
        <v>0.03837507752440933</v>
      </c>
      <c r="M40" s="3">
        <f t="shared" si="11"/>
        <v>2.198729980635998</v>
      </c>
      <c r="N40" s="3">
        <f t="shared" si="28"/>
        <v>0.31588242859150567</v>
      </c>
      <c r="O40" s="3">
        <f t="shared" si="30"/>
        <v>0.33845280948062645</v>
      </c>
      <c r="P40" s="3">
        <f t="shared" si="12"/>
        <v>19.391917547585233</v>
      </c>
      <c r="Q40" s="3">
        <f t="shared" si="29"/>
        <v>0.5256095720188169</v>
      </c>
      <c r="R40" s="3">
        <f t="shared" si="13"/>
        <v>30.115210148355693</v>
      </c>
    </row>
    <row r="41" spans="1:18" s="3" customFormat="1" ht="11.25">
      <c r="A41" s="1">
        <f t="shared" si="14"/>
        <v>40153</v>
      </c>
      <c r="B41" s="2">
        <f>B40+"0:05:00"</f>
        <v>0.5381944444444441</v>
      </c>
      <c r="C41" s="3">
        <f t="shared" si="15"/>
        <v>34.96666666666667</v>
      </c>
      <c r="D41" s="3">
        <f t="shared" si="16"/>
        <v>0.6102834617806839</v>
      </c>
      <c r="E41" s="3">
        <f t="shared" si="17"/>
        <v>138.4</v>
      </c>
      <c r="F41" s="4">
        <f t="shared" si="7"/>
        <v>2.4155356847601523</v>
      </c>
      <c r="G41" s="5">
        <f t="shared" si="8"/>
        <v>340</v>
      </c>
      <c r="H41" s="7">
        <f>B41*24</f>
        <v>12.916666666666657</v>
      </c>
      <c r="I41" s="3">
        <f>(G41-1)/365*2*PI()</f>
        <v>5.835615942832547</v>
      </c>
      <c r="J41" s="3">
        <f t="shared" si="9"/>
        <v>-0.3909946119769921</v>
      </c>
      <c r="K41" s="3">
        <f t="shared" si="10"/>
        <v>-22.402341078636915</v>
      </c>
      <c r="L41" s="3">
        <f>0.000075+0.001868*COS(I41)-0.032077*SIN(I41)-0.014615*COS(2*I41)-0.040849*SIN(2*I41)</f>
        <v>0.03837507752440933</v>
      </c>
      <c r="M41" s="3">
        <f t="shared" si="11"/>
        <v>2.198729980635998</v>
      </c>
      <c r="N41" s="3">
        <f>(H41-12)/12*PI()+(E41-135)/180*PI()+L41</f>
        <v>0.3376990442414345</v>
      </c>
      <c r="O41" s="3">
        <f t="shared" si="30"/>
        <v>0.3606308754351032</v>
      </c>
      <c r="P41" s="3">
        <f t="shared" si="12"/>
        <v>20.662627124539526</v>
      </c>
      <c r="Q41" s="3">
        <f>ASIN(SIN(D41)*SIN(J41)+COS(D41)*COS(J41)*COS(N41))</f>
        <v>0.5194866265013078</v>
      </c>
      <c r="R41" s="3">
        <f t="shared" si="13"/>
        <v>29.76439121201388</v>
      </c>
    </row>
    <row r="42" spans="1:18" s="3" customFormat="1" ht="11.25">
      <c r="A42" s="1">
        <f t="shared" si="14"/>
        <v>40153</v>
      </c>
      <c r="B42" s="2">
        <f>B41+"0:05:00"</f>
        <v>0.5416666666666663</v>
      </c>
      <c r="C42" s="3">
        <f t="shared" si="15"/>
        <v>34.96666666666667</v>
      </c>
      <c r="D42" s="3">
        <f t="shared" si="16"/>
        <v>0.6102834617806839</v>
      </c>
      <c r="E42" s="3">
        <f t="shared" si="17"/>
        <v>138.4</v>
      </c>
      <c r="F42" s="4">
        <f t="shared" si="7"/>
        <v>2.4155356847601523</v>
      </c>
      <c r="G42" s="5">
        <f t="shared" si="8"/>
        <v>340</v>
      </c>
      <c r="H42" s="7">
        <f>B42*24</f>
        <v>12.999999999999991</v>
      </c>
      <c r="I42" s="3">
        <f>(G42-1)/365*2*PI()</f>
        <v>5.835615942832547</v>
      </c>
      <c r="J42" s="3">
        <f t="shared" si="9"/>
        <v>-0.3909946119769921</v>
      </c>
      <c r="K42" s="3">
        <f t="shared" si="10"/>
        <v>-22.402341078636915</v>
      </c>
      <c r="L42" s="3">
        <f>0.000075+0.001868*COS(I42)-0.032077*SIN(I42)-0.014615*COS(2*I42)-0.040849*SIN(2*I42)</f>
        <v>0.03837507752440933</v>
      </c>
      <c r="M42" s="3">
        <f t="shared" si="11"/>
        <v>2.198729980635998</v>
      </c>
      <c r="N42" s="3">
        <f>(H42-12)/12*PI()+(E42-135)/180*PI()+L42</f>
        <v>0.3595156598913637</v>
      </c>
      <c r="O42" s="3">
        <f t="shared" si="30"/>
        <v>0.38258934240222886</v>
      </c>
      <c r="P42" s="3">
        <f t="shared" si="12"/>
        <v>21.92075460633326</v>
      </c>
      <c r="Q42" s="3">
        <f>ASIN(SIN(D42)*SIN(J42)+COS(D42)*COS(J42)*COS(N42))</f>
        <v>0.512994510187256</v>
      </c>
      <c r="R42" s="3">
        <f t="shared" si="13"/>
        <v>29.39242034711068</v>
      </c>
    </row>
    <row r="43" spans="1:18" s="3" customFormat="1" ht="11.25">
      <c r="A43" s="1">
        <f t="shared" si="14"/>
        <v>40153</v>
      </c>
      <c r="B43" s="2">
        <f aca="true" t="shared" si="31" ref="B43:B51">B42+"0:05:00"</f>
        <v>0.5451388888888885</v>
      </c>
      <c r="C43" s="3">
        <f t="shared" si="15"/>
        <v>34.96666666666667</v>
      </c>
      <c r="D43" s="3">
        <f t="shared" si="16"/>
        <v>0.6102834617806839</v>
      </c>
      <c r="E43" s="3">
        <f t="shared" si="17"/>
        <v>138.4</v>
      </c>
      <c r="F43" s="4">
        <f t="shared" si="7"/>
        <v>2.4155356847601523</v>
      </c>
      <c r="G43" s="5">
        <f t="shared" si="8"/>
        <v>340</v>
      </c>
      <c r="H43" s="7">
        <f aca="true" t="shared" si="32" ref="H43:H51">B43*24</f>
        <v>13.083333333333325</v>
      </c>
      <c r="I43" s="3">
        <f aca="true" t="shared" si="33" ref="I43:I51">(G43-1)/365*2*PI()</f>
        <v>5.835615942832547</v>
      </c>
      <c r="J43" s="3">
        <f t="shared" si="9"/>
        <v>-0.3909946119769921</v>
      </c>
      <c r="K43" s="3">
        <f t="shared" si="10"/>
        <v>-22.402341078636915</v>
      </c>
      <c r="L43" s="3">
        <f aca="true" t="shared" si="34" ref="L43:L51">0.000075+0.001868*COS(I43)-0.032077*SIN(I43)-0.014615*COS(2*I43)-0.040849*SIN(2*I43)</f>
        <v>0.03837507752440933</v>
      </c>
      <c r="M43" s="3">
        <f t="shared" si="11"/>
        <v>2.198729980635998</v>
      </c>
      <c r="N43" s="3">
        <f aca="true" t="shared" si="35" ref="N43:N51">(H43-12)/12*PI()+(E43-135)/180*PI()+L43</f>
        <v>0.38133227554129295</v>
      </c>
      <c r="O43" s="3">
        <f t="shared" si="30"/>
        <v>0.40431992103546943</v>
      </c>
      <c r="P43" s="3">
        <f t="shared" si="12"/>
        <v>23.165825048395114</v>
      </c>
      <c r="Q43" s="3">
        <f aca="true" t="shared" si="36" ref="Q43:Q51">ASIN(SIN(D43)*SIN(J43)+COS(D43)*COS(J43)*COS(N43))</f>
        <v>0.5061400799389726</v>
      </c>
      <c r="R43" s="3">
        <f t="shared" si="13"/>
        <v>28.999690422917233</v>
      </c>
    </row>
    <row r="44" spans="1:18" s="3" customFormat="1" ht="11.25">
      <c r="A44" s="1">
        <f t="shared" si="14"/>
        <v>40153</v>
      </c>
      <c r="B44" s="2">
        <f t="shared" si="31"/>
        <v>0.5486111111111107</v>
      </c>
      <c r="C44" s="3">
        <f t="shared" si="15"/>
        <v>34.96666666666667</v>
      </c>
      <c r="D44" s="3">
        <f t="shared" si="16"/>
        <v>0.6102834617806839</v>
      </c>
      <c r="E44" s="3">
        <f t="shared" si="17"/>
        <v>138.4</v>
      </c>
      <c r="F44" s="4">
        <f t="shared" si="7"/>
        <v>2.4155356847601523</v>
      </c>
      <c r="G44" s="5">
        <f t="shared" si="8"/>
        <v>340</v>
      </c>
      <c r="H44" s="7">
        <f t="shared" si="32"/>
        <v>13.166666666666657</v>
      </c>
      <c r="I44" s="3">
        <f t="shared" si="33"/>
        <v>5.835615942832547</v>
      </c>
      <c r="J44" s="3">
        <f t="shared" si="9"/>
        <v>-0.3909946119769921</v>
      </c>
      <c r="K44" s="3">
        <f t="shared" si="10"/>
        <v>-22.402341078636915</v>
      </c>
      <c r="L44" s="3">
        <f t="shared" si="34"/>
        <v>0.03837507752440933</v>
      </c>
      <c r="M44" s="3">
        <f t="shared" si="11"/>
        <v>2.198729980635998</v>
      </c>
      <c r="N44" s="3">
        <f t="shared" si="35"/>
        <v>0.4031488911912218</v>
      </c>
      <c r="O44" s="3">
        <f t="shared" si="30"/>
        <v>0.42581518320232364</v>
      </c>
      <c r="P44" s="3">
        <f t="shared" si="12"/>
        <v>24.397412850083093</v>
      </c>
      <c r="Q44" s="3">
        <f t="shared" si="36"/>
        <v>0.49893039623983126</v>
      </c>
      <c r="R44" s="3">
        <f t="shared" si="13"/>
        <v>28.58660597533217</v>
      </c>
    </row>
    <row r="45" spans="1:18" s="3" customFormat="1" ht="11.25">
      <c r="A45" s="1">
        <f t="shared" si="14"/>
        <v>40153</v>
      </c>
      <c r="B45" s="2">
        <f t="shared" si="31"/>
        <v>0.5520833333333329</v>
      </c>
      <c r="C45" s="3">
        <f t="shared" si="15"/>
        <v>34.96666666666667</v>
      </c>
      <c r="D45" s="3">
        <f t="shared" si="16"/>
        <v>0.6102834617806839</v>
      </c>
      <c r="E45" s="3">
        <f t="shared" si="17"/>
        <v>138.4</v>
      </c>
      <c r="F45" s="4">
        <f t="shared" si="7"/>
        <v>2.4155356847601523</v>
      </c>
      <c r="G45" s="5">
        <f t="shared" si="8"/>
        <v>340</v>
      </c>
      <c r="H45" s="7">
        <f t="shared" si="32"/>
        <v>13.24999999999999</v>
      </c>
      <c r="I45" s="3">
        <f t="shared" si="33"/>
        <v>5.835615942832547</v>
      </c>
      <c r="J45" s="3">
        <f t="shared" si="9"/>
        <v>-0.3909946119769921</v>
      </c>
      <c r="K45" s="3">
        <f t="shared" si="10"/>
        <v>-22.402341078636915</v>
      </c>
      <c r="L45" s="3">
        <f t="shared" si="34"/>
        <v>0.03837507752440933</v>
      </c>
      <c r="M45" s="3">
        <f t="shared" si="11"/>
        <v>2.198729980635998</v>
      </c>
      <c r="N45" s="3">
        <f t="shared" si="35"/>
        <v>0.42496550684115064</v>
      </c>
      <c r="O45" s="3">
        <f t="shared" si="30"/>
        <v>0.4470685543435329</v>
      </c>
      <c r="P45" s="3">
        <f t="shared" si="12"/>
        <v>25.61514131689952</v>
      </c>
      <c r="Q45" s="3">
        <f t="shared" si="36"/>
        <v>0.4913726933619312</v>
      </c>
      <c r="R45" s="3">
        <f t="shared" si="13"/>
        <v>28.153581497614617</v>
      </c>
    </row>
    <row r="46" spans="1:18" s="3" customFormat="1" ht="11.25">
      <c r="A46" s="1">
        <f t="shared" si="14"/>
        <v>40153</v>
      </c>
      <c r="B46" s="2">
        <f t="shared" si="31"/>
        <v>0.5555555555555551</v>
      </c>
      <c r="C46" s="3">
        <f t="shared" si="15"/>
        <v>34.96666666666667</v>
      </c>
      <c r="D46" s="3">
        <f t="shared" si="16"/>
        <v>0.6102834617806839</v>
      </c>
      <c r="E46" s="3">
        <f t="shared" si="17"/>
        <v>138.4</v>
      </c>
      <c r="F46" s="4">
        <f t="shared" si="7"/>
        <v>2.4155356847601523</v>
      </c>
      <c r="G46" s="5">
        <f t="shared" si="8"/>
        <v>340</v>
      </c>
      <c r="H46" s="7">
        <f t="shared" si="32"/>
        <v>13.333333333333323</v>
      </c>
      <c r="I46" s="3">
        <f t="shared" si="33"/>
        <v>5.835615942832547</v>
      </c>
      <c r="J46" s="3">
        <f t="shared" si="9"/>
        <v>-0.3909946119769921</v>
      </c>
      <c r="K46" s="3">
        <f t="shared" si="10"/>
        <v>-22.402341078636915</v>
      </c>
      <c r="L46" s="3">
        <f t="shared" si="34"/>
        <v>0.03837507752440933</v>
      </c>
      <c r="M46" s="3">
        <f t="shared" si="11"/>
        <v>2.198729980635998</v>
      </c>
      <c r="N46" s="3">
        <f t="shared" si="35"/>
        <v>0.4467821224910799</v>
      </c>
      <c r="O46" s="3">
        <f t="shared" si="30"/>
        <v>0.46807430015366047</v>
      </c>
      <c r="P46" s="3">
        <f t="shared" si="12"/>
        <v>26.818681897344447</v>
      </c>
      <c r="Q46" s="3">
        <f t="shared" si="36"/>
        <v>0.48347435031490826</v>
      </c>
      <c r="R46" s="3">
        <f t="shared" si="13"/>
        <v>27.701039775873706</v>
      </c>
    </row>
    <row r="47" spans="1:18" s="3" customFormat="1" ht="11.25">
      <c r="A47" s="1">
        <f t="shared" si="14"/>
        <v>40153</v>
      </c>
      <c r="B47" s="2">
        <f t="shared" si="31"/>
        <v>0.5590277777777773</v>
      </c>
      <c r="C47" s="3">
        <f t="shared" si="15"/>
        <v>34.96666666666667</v>
      </c>
      <c r="D47" s="3">
        <f t="shared" si="16"/>
        <v>0.6102834617806839</v>
      </c>
      <c r="E47" s="3">
        <f t="shared" si="17"/>
        <v>138.4</v>
      </c>
      <c r="F47" s="4">
        <f t="shared" si="7"/>
        <v>2.4155356847601523</v>
      </c>
      <c r="G47" s="5">
        <f t="shared" si="8"/>
        <v>340</v>
      </c>
      <c r="H47" s="7">
        <f t="shared" si="32"/>
        <v>13.416666666666657</v>
      </c>
      <c r="I47" s="3">
        <f t="shared" si="33"/>
        <v>5.835615942832547</v>
      </c>
      <c r="J47" s="3">
        <f t="shared" si="9"/>
        <v>-0.3909946119769921</v>
      </c>
      <c r="K47" s="3">
        <f t="shared" si="10"/>
        <v>-22.402341078636915</v>
      </c>
      <c r="L47" s="3">
        <f t="shared" si="34"/>
        <v>0.03837507752440933</v>
      </c>
      <c r="M47" s="3">
        <f t="shared" si="11"/>
        <v>2.198729980635998</v>
      </c>
      <c r="N47" s="3">
        <f t="shared" si="35"/>
        <v>0.46859873814100916</v>
      </c>
      <c r="O47" s="3">
        <f t="shared" si="30"/>
        <v>0.4888275081753428</v>
      </c>
      <c r="P47" s="3">
        <f t="shared" si="12"/>
        <v>28.00775312834389</v>
      </c>
      <c r="Q47" s="3">
        <f t="shared" si="36"/>
        <v>0.47524286277273126</v>
      </c>
      <c r="R47" s="3">
        <f t="shared" si="13"/>
        <v>27.22941028059245</v>
      </c>
    </row>
    <row r="48" spans="1:18" s="3" customFormat="1" ht="11.25">
      <c r="A48" s="1">
        <f t="shared" si="14"/>
        <v>40153</v>
      </c>
      <c r="B48" s="2">
        <f t="shared" si="31"/>
        <v>0.5624999999999996</v>
      </c>
      <c r="C48" s="3">
        <f t="shared" si="15"/>
        <v>34.96666666666667</v>
      </c>
      <c r="D48" s="3">
        <f t="shared" si="16"/>
        <v>0.6102834617806839</v>
      </c>
      <c r="E48" s="3">
        <f t="shared" si="17"/>
        <v>138.4</v>
      </c>
      <c r="F48" s="4">
        <f t="shared" si="7"/>
        <v>2.4155356847601523</v>
      </c>
      <c r="G48" s="5">
        <f t="shared" si="8"/>
        <v>340</v>
      </c>
      <c r="H48" s="7">
        <f t="shared" si="32"/>
        <v>13.49999999999999</v>
      </c>
      <c r="I48" s="3">
        <f t="shared" si="33"/>
        <v>5.835615942832547</v>
      </c>
      <c r="J48" s="3">
        <f t="shared" si="9"/>
        <v>-0.3909946119769921</v>
      </c>
      <c r="K48" s="3">
        <f t="shared" si="10"/>
        <v>-22.402341078636915</v>
      </c>
      <c r="L48" s="3">
        <f t="shared" si="34"/>
        <v>0.03837507752440933</v>
      </c>
      <c r="M48" s="3">
        <f t="shared" si="11"/>
        <v>2.198729980635998</v>
      </c>
      <c r="N48" s="3">
        <f t="shared" si="35"/>
        <v>0.490415353790938</v>
      </c>
      <c r="O48" s="3">
        <f t="shared" si="30"/>
        <v>0.5093240649213148</v>
      </c>
      <c r="P48" s="3">
        <f t="shared" si="12"/>
        <v>29.18211932443848</v>
      </c>
      <c r="Q48" s="3">
        <f t="shared" si="36"/>
        <v>0.4666858161462988</v>
      </c>
      <c r="R48" s="3">
        <f t="shared" si="13"/>
        <v>26.73912762380121</v>
      </c>
    </row>
    <row r="49" spans="1:18" s="3" customFormat="1" ht="11.25">
      <c r="A49" s="1">
        <f t="shared" si="14"/>
        <v>40153</v>
      </c>
      <c r="B49" s="2">
        <f t="shared" si="31"/>
        <v>0.5659722222222218</v>
      </c>
      <c r="C49" s="3">
        <f t="shared" si="15"/>
        <v>34.96666666666667</v>
      </c>
      <c r="D49" s="3">
        <f t="shared" si="16"/>
        <v>0.6102834617806839</v>
      </c>
      <c r="E49" s="3">
        <f t="shared" si="17"/>
        <v>138.4</v>
      </c>
      <c r="F49" s="4">
        <f t="shared" si="7"/>
        <v>2.4155356847601523</v>
      </c>
      <c r="G49" s="5">
        <f t="shared" si="8"/>
        <v>340</v>
      </c>
      <c r="H49" s="7">
        <f t="shared" si="32"/>
        <v>13.583333333333321</v>
      </c>
      <c r="I49" s="3">
        <f t="shared" si="33"/>
        <v>5.835615942832547</v>
      </c>
      <c r="J49" s="3">
        <f t="shared" si="9"/>
        <v>-0.3909946119769921</v>
      </c>
      <c r="K49" s="3">
        <f t="shared" si="10"/>
        <v>-22.402341078636915</v>
      </c>
      <c r="L49" s="3">
        <f t="shared" si="34"/>
        <v>0.03837507752440933</v>
      </c>
      <c r="M49" s="3">
        <f t="shared" si="11"/>
        <v>2.198729980635998</v>
      </c>
      <c r="N49" s="3">
        <f t="shared" si="35"/>
        <v>0.5122319694408668</v>
      </c>
      <c r="O49" s="3">
        <f t="shared" si="30"/>
        <v>0.5295606291457902</v>
      </c>
      <c r="P49" s="3">
        <f t="shared" si="12"/>
        <v>30.34158904634635</v>
      </c>
      <c r="Q49" s="3">
        <f t="shared" si="36"/>
        <v>0.45781085994072923</v>
      </c>
      <c r="R49" s="3">
        <f t="shared" si="13"/>
        <v>26.230630089858636</v>
      </c>
    </row>
    <row r="50" spans="1:18" s="3" customFormat="1" ht="11.25">
      <c r="A50" s="1">
        <f t="shared" si="14"/>
        <v>40153</v>
      </c>
      <c r="B50" s="2">
        <f t="shared" si="31"/>
        <v>0.569444444444444</v>
      </c>
      <c r="C50" s="3">
        <f t="shared" si="15"/>
        <v>34.96666666666667</v>
      </c>
      <c r="D50" s="3">
        <f t="shared" si="16"/>
        <v>0.6102834617806839</v>
      </c>
      <c r="E50" s="3">
        <f t="shared" si="17"/>
        <v>138.4</v>
      </c>
      <c r="F50" s="4">
        <f t="shared" si="7"/>
        <v>2.4155356847601523</v>
      </c>
      <c r="G50" s="5">
        <f t="shared" si="8"/>
        <v>340</v>
      </c>
      <c r="H50" s="7">
        <f t="shared" si="32"/>
        <v>13.666666666666655</v>
      </c>
      <c r="I50" s="3">
        <f t="shared" si="33"/>
        <v>5.835615942832547</v>
      </c>
      <c r="J50" s="3">
        <f t="shared" si="9"/>
        <v>-0.3909946119769921</v>
      </c>
      <c r="K50" s="3">
        <f t="shared" si="10"/>
        <v>-22.402341078636915</v>
      </c>
      <c r="L50" s="3">
        <f t="shared" si="34"/>
        <v>0.03837507752440933</v>
      </c>
      <c r="M50" s="3">
        <f t="shared" si="11"/>
        <v>2.198729980635998</v>
      </c>
      <c r="N50" s="3">
        <f t="shared" si="35"/>
        <v>0.5340485850907961</v>
      </c>
      <c r="O50" s="3">
        <f t="shared" si="30"/>
        <v>0.5495346018815037</v>
      </c>
      <c r="P50" s="3">
        <f t="shared" si="12"/>
        <v>31.48601338421211</v>
      </c>
      <c r="Q50" s="3">
        <f t="shared" si="36"/>
        <v>0.44862568350799026</v>
      </c>
      <c r="R50" s="3">
        <f t="shared" si="13"/>
        <v>25.704358246179662</v>
      </c>
    </row>
    <row r="51" spans="1:18" s="3" customFormat="1" ht="11.25">
      <c r="A51" s="1">
        <f t="shared" si="14"/>
        <v>40153</v>
      </c>
      <c r="B51" s="2">
        <f t="shared" si="31"/>
        <v>0.5729166666666662</v>
      </c>
      <c r="C51" s="3">
        <f t="shared" si="15"/>
        <v>34.96666666666667</v>
      </c>
      <c r="D51" s="3">
        <f t="shared" si="16"/>
        <v>0.6102834617806839</v>
      </c>
      <c r="E51" s="3">
        <f t="shared" si="17"/>
        <v>138.4</v>
      </c>
      <c r="F51" s="4">
        <f t="shared" si="7"/>
        <v>2.4155356847601523</v>
      </c>
      <c r="G51" s="5">
        <f t="shared" si="8"/>
        <v>340</v>
      </c>
      <c r="H51" s="7">
        <f t="shared" si="32"/>
        <v>13.74999999999999</v>
      </c>
      <c r="I51" s="3">
        <f t="shared" si="33"/>
        <v>5.835615942832547</v>
      </c>
      <c r="J51" s="3">
        <f t="shared" si="9"/>
        <v>-0.3909946119769921</v>
      </c>
      <c r="K51" s="3">
        <f t="shared" si="10"/>
        <v>-22.402341078636915</v>
      </c>
      <c r="L51" s="3">
        <f t="shared" si="34"/>
        <v>0.03837507752440933</v>
      </c>
      <c r="M51" s="3">
        <f t="shared" si="11"/>
        <v>2.198729980635998</v>
      </c>
      <c r="N51" s="3">
        <f t="shared" si="35"/>
        <v>0.5558652007407254</v>
      </c>
      <c r="O51" s="3">
        <f t="shared" si="30"/>
        <v>0.5692440938424066</v>
      </c>
      <c r="P51" s="3">
        <f t="shared" si="12"/>
        <v>32.61528408991887</v>
      </c>
      <c r="Q51" s="3">
        <f t="shared" si="36"/>
        <v>0.4391379932784849</v>
      </c>
      <c r="R51" s="3">
        <f t="shared" si="13"/>
        <v>25.1607536387015</v>
      </c>
    </row>
    <row r="52" spans="1:18" s="3" customFormat="1" ht="11.25">
      <c r="A52" s="1">
        <f t="shared" si="14"/>
        <v>40153</v>
      </c>
      <c r="B52" s="2">
        <f>B51+"0:15:00"</f>
        <v>0.5833333333333328</v>
      </c>
      <c r="C52" s="3">
        <f t="shared" si="15"/>
        <v>34.96666666666667</v>
      </c>
      <c r="D52" s="3">
        <f t="shared" si="16"/>
        <v>0.6102834617806839</v>
      </c>
      <c r="E52" s="3">
        <f t="shared" si="17"/>
        <v>138.4</v>
      </c>
      <c r="F52" s="4">
        <f t="shared" si="7"/>
        <v>2.4155356847601523</v>
      </c>
      <c r="G52" s="5">
        <f t="shared" si="8"/>
        <v>340</v>
      </c>
      <c r="H52" s="7">
        <f aca="true" t="shared" si="37" ref="H52:H60">B52*24</f>
        <v>13.999999999999988</v>
      </c>
      <c r="I52" s="3">
        <f aca="true" t="shared" si="38" ref="I52:I60">(G52-1)/365*2*PI()</f>
        <v>5.835615942832547</v>
      </c>
      <c r="J52" s="3">
        <f t="shared" si="9"/>
        <v>-0.3909946119769921</v>
      </c>
      <c r="K52" s="3">
        <f t="shared" si="10"/>
        <v>-22.402341078636915</v>
      </c>
      <c r="L52" s="3">
        <f aca="true" t="shared" si="39" ref="L52:L60">0.000075+0.001868*COS(I52)-0.032077*SIN(I52)-0.014615*COS(2*I52)-0.040849*SIN(2*I52)</f>
        <v>0.03837507752440933</v>
      </c>
      <c r="M52" s="3">
        <f t="shared" si="11"/>
        <v>2.198729980635998</v>
      </c>
      <c r="N52" s="3">
        <f aca="true" t="shared" si="40" ref="N52:N60">(H52-12)/12*PI()+(E52-135)/180*PI()+L52</f>
        <v>0.6213150476905123</v>
      </c>
      <c r="O52" s="3">
        <f t="shared" si="30"/>
        <v>0.626776699506419</v>
      </c>
      <c r="P52" s="3">
        <f t="shared" si="12"/>
        <v>35.91165957885724</v>
      </c>
      <c r="Q52" s="3">
        <f aca="true" t="shared" si="41" ref="Q52:Q60">ASIN(SIN(D52)*SIN(J52)+COS(D52)*COS(J52)*COS(N52))</f>
        <v>0.40893672545194487</v>
      </c>
      <c r="R52" s="3">
        <f t="shared" si="13"/>
        <v>23.430348456296514</v>
      </c>
    </row>
    <row r="53" spans="1:18" s="3" customFormat="1" ht="11.25">
      <c r="A53" s="1">
        <f t="shared" si="14"/>
        <v>40153</v>
      </c>
      <c r="B53" s="2">
        <f>B52+"0:15:00"</f>
        <v>0.5937499999999994</v>
      </c>
      <c r="C53" s="3">
        <f t="shared" si="15"/>
        <v>34.96666666666667</v>
      </c>
      <c r="D53" s="3">
        <f t="shared" si="16"/>
        <v>0.6102834617806839</v>
      </c>
      <c r="E53" s="3">
        <f t="shared" si="17"/>
        <v>138.4</v>
      </c>
      <c r="F53" s="4">
        <f t="shared" si="7"/>
        <v>2.4155356847601523</v>
      </c>
      <c r="G53" s="5">
        <f t="shared" si="8"/>
        <v>340</v>
      </c>
      <c r="H53" s="7">
        <f t="shared" si="37"/>
        <v>14.249999999999986</v>
      </c>
      <c r="I53" s="3">
        <f t="shared" si="38"/>
        <v>5.835615942832547</v>
      </c>
      <c r="J53" s="3">
        <f t="shared" si="9"/>
        <v>-0.3909946119769921</v>
      </c>
      <c r="K53" s="3">
        <f t="shared" si="10"/>
        <v>-22.402341078636915</v>
      </c>
      <c r="L53" s="3">
        <f t="shared" si="39"/>
        <v>0.03837507752440933</v>
      </c>
      <c r="M53" s="3">
        <f t="shared" si="11"/>
        <v>2.198729980635998</v>
      </c>
      <c r="N53" s="3">
        <f t="shared" si="40"/>
        <v>0.6867648946402991</v>
      </c>
      <c r="O53" s="3">
        <f t="shared" si="30"/>
        <v>0.681921575071635</v>
      </c>
      <c r="P53" s="3">
        <f t="shared" si="12"/>
        <v>39.071228210518214</v>
      </c>
      <c r="Q53" s="3">
        <f t="shared" si="41"/>
        <v>0.37628775480708565</v>
      </c>
      <c r="R53" s="3">
        <f t="shared" si="13"/>
        <v>21.559700232899562</v>
      </c>
    </row>
    <row r="54" spans="1:18" s="3" customFormat="1" ht="11.25">
      <c r="A54" s="1">
        <f t="shared" si="14"/>
        <v>40153</v>
      </c>
      <c r="B54" s="2">
        <f>B53+"0:15:00"</f>
        <v>0.6041666666666661</v>
      </c>
      <c r="C54" s="3">
        <f t="shared" si="15"/>
        <v>34.96666666666667</v>
      </c>
      <c r="D54" s="3">
        <f t="shared" si="16"/>
        <v>0.6102834617806839</v>
      </c>
      <c r="E54" s="3">
        <f t="shared" si="17"/>
        <v>138.4</v>
      </c>
      <c r="F54" s="4">
        <f t="shared" si="7"/>
        <v>2.4155356847601523</v>
      </c>
      <c r="G54" s="5">
        <f t="shared" si="8"/>
        <v>340</v>
      </c>
      <c r="H54" s="7">
        <f t="shared" si="37"/>
        <v>14.499999999999986</v>
      </c>
      <c r="I54" s="3">
        <f t="shared" si="38"/>
        <v>5.835615942832547</v>
      </c>
      <c r="J54" s="3">
        <f t="shared" si="9"/>
        <v>-0.3909946119769921</v>
      </c>
      <c r="K54" s="3">
        <f t="shared" si="10"/>
        <v>-22.402341078636915</v>
      </c>
      <c r="L54" s="3">
        <f t="shared" si="39"/>
        <v>0.03837507752440933</v>
      </c>
      <c r="M54" s="3">
        <f t="shared" si="11"/>
        <v>2.198729980635998</v>
      </c>
      <c r="N54" s="3">
        <f t="shared" si="40"/>
        <v>0.7522147415900864</v>
      </c>
      <c r="O54" s="3">
        <f t="shared" si="30"/>
        <v>0.7347210439549334</v>
      </c>
      <c r="P54" s="3">
        <f t="shared" si="12"/>
        <v>42.09641493806353</v>
      </c>
      <c r="Q54" s="3">
        <f t="shared" si="41"/>
        <v>0.3413910487720656</v>
      </c>
      <c r="R54" s="3">
        <f t="shared" si="13"/>
        <v>19.560266258184203</v>
      </c>
    </row>
    <row r="55" spans="1:18" s="3" customFormat="1" ht="11.25">
      <c r="A55" s="1">
        <f t="shared" si="14"/>
        <v>40153</v>
      </c>
      <c r="B55" s="2">
        <f>B54+"0:15:00"</f>
        <v>0.6145833333333327</v>
      </c>
      <c r="C55" s="3">
        <f t="shared" si="15"/>
        <v>34.96666666666667</v>
      </c>
      <c r="D55" s="3">
        <f t="shared" si="16"/>
        <v>0.6102834617806839</v>
      </c>
      <c r="E55" s="3">
        <f t="shared" si="17"/>
        <v>138.4</v>
      </c>
      <c r="F55" s="4">
        <f t="shared" si="7"/>
        <v>2.4155356847601523</v>
      </c>
      <c r="G55" s="5">
        <f t="shared" si="8"/>
        <v>340</v>
      </c>
      <c r="H55" s="7">
        <f t="shared" si="37"/>
        <v>14.749999999999986</v>
      </c>
      <c r="I55" s="3">
        <f t="shared" si="38"/>
        <v>5.835615942832547</v>
      </c>
      <c r="J55" s="3">
        <f t="shared" si="9"/>
        <v>-0.3909946119769921</v>
      </c>
      <c r="K55" s="3">
        <f t="shared" si="10"/>
        <v>-22.402341078636915</v>
      </c>
      <c r="L55" s="3">
        <f t="shared" si="39"/>
        <v>0.03837507752440933</v>
      </c>
      <c r="M55" s="3">
        <f t="shared" si="11"/>
        <v>2.198729980635998</v>
      </c>
      <c r="N55" s="3">
        <f t="shared" si="40"/>
        <v>0.8176645885398739</v>
      </c>
      <c r="O55" s="3">
        <f t="shared" si="30"/>
        <v>0.7852511563894601</v>
      </c>
      <c r="P55" s="3">
        <f t="shared" si="12"/>
        <v>44.99157711888343</v>
      </c>
      <c r="Q55" s="3">
        <f t="shared" si="41"/>
        <v>0.30443787610839007</v>
      </c>
      <c r="R55" s="3">
        <f t="shared" si="13"/>
        <v>17.44300542493739</v>
      </c>
    </row>
    <row r="56" spans="1:18" s="3" customFormat="1" ht="11.25">
      <c r="A56" s="1">
        <f t="shared" si="14"/>
        <v>40153</v>
      </c>
      <c r="B56" s="2">
        <f>B55+"0:15:00"</f>
        <v>0.6249999999999993</v>
      </c>
      <c r="C56" s="3">
        <f t="shared" si="15"/>
        <v>34.96666666666667</v>
      </c>
      <c r="D56" s="3">
        <f t="shared" si="16"/>
        <v>0.6102834617806839</v>
      </c>
      <c r="E56" s="3">
        <f t="shared" si="17"/>
        <v>138.4</v>
      </c>
      <c r="F56" s="4">
        <f t="shared" si="7"/>
        <v>2.4155356847601523</v>
      </c>
      <c r="G56" s="5">
        <f t="shared" si="8"/>
        <v>340</v>
      </c>
      <c r="H56" s="7">
        <f t="shared" si="37"/>
        <v>14.999999999999984</v>
      </c>
      <c r="I56" s="3">
        <f t="shared" si="38"/>
        <v>5.835615942832547</v>
      </c>
      <c r="J56" s="3">
        <f t="shared" si="9"/>
        <v>-0.3909946119769921</v>
      </c>
      <c r="K56" s="3">
        <f t="shared" si="10"/>
        <v>-22.402341078636915</v>
      </c>
      <c r="L56" s="3">
        <f t="shared" si="39"/>
        <v>0.03837507752440933</v>
      </c>
      <c r="M56" s="3">
        <f t="shared" si="11"/>
        <v>2.198729980635998</v>
      </c>
      <c r="N56" s="3">
        <f t="shared" si="40"/>
        <v>0.8831144354896607</v>
      </c>
      <c r="O56" s="3">
        <f t="shared" si="30"/>
        <v>0.8336135031763254</v>
      </c>
      <c r="P56" s="3">
        <f t="shared" si="12"/>
        <v>47.762535477118895</v>
      </c>
      <c r="Q56" s="3">
        <f t="shared" si="41"/>
        <v>0.26560885941860596</v>
      </c>
      <c r="R56" s="3">
        <f t="shared" si="13"/>
        <v>15.218266645969726</v>
      </c>
    </row>
    <row r="57" spans="1:18" s="3" customFormat="1" ht="11.25">
      <c r="A57" s="1">
        <f t="shared" si="14"/>
        <v>40153</v>
      </c>
      <c r="B57" s="2">
        <f>B56+"0:30:00"</f>
        <v>0.6458333333333327</v>
      </c>
      <c r="C57" s="3">
        <f t="shared" si="15"/>
        <v>34.96666666666667</v>
      </c>
      <c r="D57" s="3">
        <f t="shared" si="16"/>
        <v>0.6102834617806839</v>
      </c>
      <c r="E57" s="3">
        <f t="shared" si="17"/>
        <v>138.4</v>
      </c>
      <c r="F57" s="4">
        <f t="shared" si="7"/>
        <v>2.4155356847601523</v>
      </c>
      <c r="G57" s="5">
        <f t="shared" si="8"/>
        <v>340</v>
      </c>
      <c r="H57" s="7">
        <f t="shared" si="37"/>
        <v>15.499999999999986</v>
      </c>
      <c r="I57" s="3">
        <f t="shared" si="38"/>
        <v>5.835615942832547</v>
      </c>
      <c r="J57" s="3">
        <f t="shared" si="9"/>
        <v>-0.3909946119769921</v>
      </c>
      <c r="K57" s="3">
        <f t="shared" si="10"/>
        <v>-22.402341078636915</v>
      </c>
      <c r="L57" s="3">
        <f t="shared" si="39"/>
        <v>0.03837507752440933</v>
      </c>
      <c r="M57" s="3">
        <f t="shared" si="11"/>
        <v>2.198729980635998</v>
      </c>
      <c r="N57" s="3">
        <f t="shared" si="40"/>
        <v>1.0140141293892357</v>
      </c>
      <c r="O57" s="3">
        <f t="shared" si="30"/>
        <v>0.9243275097384058</v>
      </c>
      <c r="P57" s="3">
        <f t="shared" si="12"/>
        <v>52.96006519584815</v>
      </c>
      <c r="Q57" s="3">
        <f t="shared" si="41"/>
        <v>0.18298644246786058</v>
      </c>
      <c r="R57" s="3">
        <f t="shared" si="13"/>
        <v>10.484350861521865</v>
      </c>
    </row>
    <row r="58" spans="1:18" s="3" customFormat="1" ht="11.25">
      <c r="A58" s="1">
        <f t="shared" si="14"/>
        <v>40153</v>
      </c>
      <c r="B58" s="2">
        <f>B57+"0:30:00"</f>
        <v>0.6666666666666661</v>
      </c>
      <c r="C58" s="3">
        <f t="shared" si="15"/>
        <v>34.96666666666667</v>
      </c>
      <c r="D58" s="3">
        <f t="shared" si="16"/>
        <v>0.6102834617806839</v>
      </c>
      <c r="E58" s="3">
        <f t="shared" si="17"/>
        <v>138.4</v>
      </c>
      <c r="F58" s="4">
        <f t="shared" si="7"/>
        <v>2.4155356847601523</v>
      </c>
      <c r="G58" s="5">
        <f t="shared" si="8"/>
        <v>340</v>
      </c>
      <c r="H58" s="7">
        <f t="shared" si="37"/>
        <v>15.999999999999986</v>
      </c>
      <c r="I58" s="3">
        <f t="shared" si="38"/>
        <v>5.835615942832547</v>
      </c>
      <c r="J58" s="3">
        <f t="shared" si="9"/>
        <v>-0.3909946119769921</v>
      </c>
      <c r="K58" s="3">
        <f t="shared" si="10"/>
        <v>-22.402341078636915</v>
      </c>
      <c r="L58" s="3">
        <f t="shared" si="39"/>
        <v>0.03837507752440933</v>
      </c>
      <c r="M58" s="3">
        <f t="shared" si="11"/>
        <v>2.198729980635998</v>
      </c>
      <c r="N58" s="3">
        <f t="shared" si="40"/>
        <v>1.1449138232888108</v>
      </c>
      <c r="O58" s="3">
        <f t="shared" si="30"/>
        <v>1.0079468331441161</v>
      </c>
      <c r="P58" s="3">
        <f t="shared" si="12"/>
        <v>57.751099512734854</v>
      </c>
      <c r="Q58" s="3">
        <f t="shared" si="41"/>
        <v>0.09472809803702488</v>
      </c>
      <c r="R58" s="3">
        <f t="shared" si="13"/>
        <v>5.427520218823024</v>
      </c>
    </row>
    <row r="59" spans="1:18" s="3" customFormat="1" ht="11.25">
      <c r="A59" s="1">
        <f t="shared" si="14"/>
        <v>40153</v>
      </c>
      <c r="B59" s="2">
        <f>B58+"0:30:00"</f>
        <v>0.6874999999999994</v>
      </c>
      <c r="C59" s="3">
        <f t="shared" si="15"/>
        <v>34.96666666666667</v>
      </c>
      <c r="D59" s="3">
        <f t="shared" si="16"/>
        <v>0.6102834617806839</v>
      </c>
      <c r="E59" s="3">
        <f t="shared" si="17"/>
        <v>138.4</v>
      </c>
      <c r="F59" s="4">
        <f t="shared" si="7"/>
        <v>2.4155356847601523</v>
      </c>
      <c r="G59" s="5">
        <f t="shared" si="8"/>
        <v>340</v>
      </c>
      <c r="H59" s="7">
        <f t="shared" si="37"/>
        <v>16.499999999999986</v>
      </c>
      <c r="I59" s="3">
        <f t="shared" si="38"/>
        <v>5.835615942832547</v>
      </c>
      <c r="J59" s="3">
        <f t="shared" si="9"/>
        <v>-0.3909946119769921</v>
      </c>
      <c r="K59" s="3">
        <f t="shared" si="10"/>
        <v>-22.402341078636915</v>
      </c>
      <c r="L59" s="3">
        <f t="shared" si="39"/>
        <v>0.03837507752440933</v>
      </c>
      <c r="M59" s="3">
        <f t="shared" si="11"/>
        <v>2.198729980635998</v>
      </c>
      <c r="N59" s="3">
        <f t="shared" si="40"/>
        <v>1.2758135171883855</v>
      </c>
      <c r="O59" s="3">
        <f t="shared" si="30"/>
        <v>1.0856331487389301</v>
      </c>
      <c r="P59" s="3">
        <f t="shared" si="12"/>
        <v>62.20219752223905</v>
      </c>
      <c r="Q59" s="3">
        <f t="shared" si="41"/>
        <v>0.0018505082003698458</v>
      </c>
      <c r="R59" s="3">
        <f t="shared" si="13"/>
        <v>0.10602630983554144</v>
      </c>
    </row>
    <row r="60" spans="1:18" s="3" customFormat="1" ht="11.25">
      <c r="A60" s="1">
        <f t="shared" si="14"/>
        <v>40153</v>
      </c>
      <c r="B60" s="2">
        <f>B59+"0:30:00"</f>
        <v>0.7083333333333328</v>
      </c>
      <c r="C60" s="3">
        <f t="shared" si="15"/>
        <v>34.96666666666667</v>
      </c>
      <c r="D60" s="3">
        <f t="shared" si="16"/>
        <v>0.6102834617806839</v>
      </c>
      <c r="E60" s="3">
        <f t="shared" si="17"/>
        <v>138.4</v>
      </c>
      <c r="F60" s="4">
        <f t="shared" si="7"/>
        <v>2.4155356847601523</v>
      </c>
      <c r="G60" s="5">
        <f t="shared" si="8"/>
        <v>340</v>
      </c>
      <c r="H60" s="7">
        <f t="shared" si="37"/>
        <v>16.999999999999986</v>
      </c>
      <c r="I60" s="3">
        <f t="shared" si="38"/>
        <v>5.835615942832547</v>
      </c>
      <c r="J60" s="3">
        <f t="shared" si="9"/>
        <v>-0.3909946119769921</v>
      </c>
      <c r="K60" s="3">
        <f t="shared" si="10"/>
        <v>-22.402341078636915</v>
      </c>
      <c r="L60" s="3">
        <f t="shared" si="39"/>
        <v>0.03837507752440933</v>
      </c>
      <c r="M60" s="3">
        <f t="shared" si="11"/>
        <v>2.198729980635998</v>
      </c>
      <c r="N60" s="3">
        <f t="shared" si="40"/>
        <v>1.40671321108796</v>
      </c>
      <c r="O60" s="3">
        <f t="shared" si="30"/>
        <v>1.158558067763587</v>
      </c>
      <c r="P60" s="3">
        <f t="shared" si="12"/>
        <v>66.38048760368517</v>
      </c>
      <c r="Q60" s="3">
        <f t="shared" si="41"/>
        <v>-0.0947961587295956</v>
      </c>
      <c r="R60" s="3">
        <f t="shared" si="13"/>
        <v>-5.431419809258063</v>
      </c>
    </row>
    <row r="61" spans="1:18" s="3" customFormat="1" ht="11.25">
      <c r="A61" s="1">
        <f t="shared" si="14"/>
        <v>40153</v>
      </c>
      <c r="B61" s="2">
        <f aca="true" t="shared" si="42" ref="B61:B67">B60+"0:30:00"</f>
        <v>0.7291666666666662</v>
      </c>
      <c r="C61" s="3">
        <f t="shared" si="15"/>
        <v>34.96666666666667</v>
      </c>
      <c r="D61" s="3">
        <f t="shared" si="16"/>
        <v>0.6102834617806839</v>
      </c>
      <c r="E61" s="3">
        <f t="shared" si="17"/>
        <v>138.4</v>
      </c>
      <c r="F61" s="4">
        <f t="shared" si="7"/>
        <v>2.4155356847601523</v>
      </c>
      <c r="G61" s="5">
        <f t="shared" si="8"/>
        <v>340</v>
      </c>
      <c r="H61" s="7">
        <f aca="true" t="shared" si="43" ref="H61:H67">B61*24</f>
        <v>17.49999999999999</v>
      </c>
      <c r="I61" s="3">
        <f aca="true" t="shared" si="44" ref="I61:I67">(G61-1)/365*2*PI()</f>
        <v>5.835615942832547</v>
      </c>
      <c r="J61" s="3">
        <f t="shared" si="9"/>
        <v>-0.3909946119769921</v>
      </c>
      <c r="K61" s="3">
        <f t="shared" si="10"/>
        <v>-22.402341078636915</v>
      </c>
      <c r="L61" s="3">
        <f aca="true" t="shared" si="45" ref="L61:L67">0.000075+0.001868*COS(I61)-0.032077*SIN(I61)-0.014615*COS(2*I61)-0.040849*SIN(2*I61)</f>
        <v>0.03837507752440933</v>
      </c>
      <c r="M61" s="3">
        <f t="shared" si="11"/>
        <v>2.198729980635998</v>
      </c>
      <c r="N61" s="3">
        <f aca="true" t="shared" si="46" ref="N61:N67">(H61-12)/12*PI()+(E61-135)/180*PI()+L61</f>
        <v>1.5376129049875358</v>
      </c>
      <c r="O61" s="3">
        <f t="shared" si="30"/>
        <v>1.227883807359276</v>
      </c>
      <c r="P61" s="3">
        <f t="shared" si="12"/>
        <v>70.35255989414112</v>
      </c>
      <c r="Q61" s="3">
        <f aca="true" t="shared" si="47" ref="Q61:Q67">ASIN(SIN(D61)*SIN(J61)+COS(D61)*COS(J61)*COS(N61))</f>
        <v>-0.19450056653777362</v>
      </c>
      <c r="R61" s="3">
        <f t="shared" si="13"/>
        <v>-11.144061575517874</v>
      </c>
    </row>
    <row r="62" spans="1:18" s="3" customFormat="1" ht="11.25">
      <c r="A62" s="1">
        <f t="shared" si="14"/>
        <v>40153</v>
      </c>
      <c r="B62" s="2">
        <f t="shared" si="42"/>
        <v>0.7499999999999996</v>
      </c>
      <c r="C62" s="3">
        <f t="shared" si="15"/>
        <v>34.96666666666667</v>
      </c>
      <c r="D62" s="3">
        <f t="shared" si="16"/>
        <v>0.6102834617806839</v>
      </c>
      <c r="E62" s="3">
        <f t="shared" si="17"/>
        <v>138.4</v>
      </c>
      <c r="F62" s="4">
        <f t="shared" si="7"/>
        <v>2.4155356847601523</v>
      </c>
      <c r="G62" s="5">
        <f t="shared" si="8"/>
        <v>340</v>
      </c>
      <c r="H62" s="7">
        <f t="shared" si="43"/>
        <v>17.99999999999999</v>
      </c>
      <c r="I62" s="3">
        <f t="shared" si="44"/>
        <v>5.835615942832547</v>
      </c>
      <c r="J62" s="3">
        <f t="shared" si="9"/>
        <v>-0.3909946119769921</v>
      </c>
      <c r="K62" s="3">
        <f t="shared" si="10"/>
        <v>-22.402341078636915</v>
      </c>
      <c r="L62" s="3">
        <f t="shared" si="45"/>
        <v>0.03837507752440933</v>
      </c>
      <c r="M62" s="3">
        <f t="shared" si="11"/>
        <v>2.198729980635998</v>
      </c>
      <c r="N62" s="3">
        <f t="shared" si="46"/>
        <v>1.6685125988871103</v>
      </c>
      <c r="O62" s="3">
        <f t="shared" si="30"/>
        <v>1.2947802691198367</v>
      </c>
      <c r="P62" s="3">
        <f t="shared" si="12"/>
        <v>74.18544481737956</v>
      </c>
      <c r="Q62" s="3">
        <f t="shared" si="47"/>
        <v>-0.29666124682084627</v>
      </c>
      <c r="R62" s="3">
        <f t="shared" si="13"/>
        <v>-16.997437387923302</v>
      </c>
    </row>
    <row r="63" spans="1:18" s="3" customFormat="1" ht="11.25">
      <c r="A63" s="1">
        <f t="shared" si="14"/>
        <v>40153</v>
      </c>
      <c r="B63" s="2">
        <f t="shared" si="42"/>
        <v>0.7708333333333329</v>
      </c>
      <c r="C63" s="3">
        <f t="shared" si="15"/>
        <v>34.96666666666667</v>
      </c>
      <c r="D63" s="3">
        <f t="shared" si="16"/>
        <v>0.6102834617806839</v>
      </c>
      <c r="E63" s="3">
        <f t="shared" si="17"/>
        <v>138.4</v>
      </c>
      <c r="F63" s="4">
        <f t="shared" si="7"/>
        <v>2.4155356847601523</v>
      </c>
      <c r="G63" s="5">
        <f t="shared" si="8"/>
        <v>340</v>
      </c>
      <c r="H63" s="7">
        <f t="shared" si="43"/>
        <v>18.49999999999999</v>
      </c>
      <c r="I63" s="3">
        <f t="shared" si="44"/>
        <v>5.835615942832547</v>
      </c>
      <c r="J63" s="3">
        <f t="shared" si="9"/>
        <v>-0.3909946119769921</v>
      </c>
      <c r="K63" s="3">
        <f t="shared" si="10"/>
        <v>-22.402341078636915</v>
      </c>
      <c r="L63" s="3">
        <f t="shared" si="45"/>
        <v>0.03837507752440933</v>
      </c>
      <c r="M63" s="3">
        <f t="shared" si="11"/>
        <v>2.198729980635998</v>
      </c>
      <c r="N63" s="3">
        <f t="shared" si="46"/>
        <v>1.7994122927866851</v>
      </c>
      <c r="O63" s="3">
        <f t="shared" si="30"/>
        <v>1.36047359944595</v>
      </c>
      <c r="P63" s="3">
        <f t="shared" si="12"/>
        <v>77.94939538722463</v>
      </c>
      <c r="Q63" s="3">
        <f t="shared" si="47"/>
        <v>-0.4007582236308092</v>
      </c>
      <c r="R63" s="3">
        <f t="shared" si="13"/>
        <v>-22.96175481920538</v>
      </c>
    </row>
    <row r="64" spans="1:18" s="3" customFormat="1" ht="11.25">
      <c r="A64" s="1">
        <f t="shared" si="14"/>
        <v>40153</v>
      </c>
      <c r="B64" s="2">
        <f t="shared" si="42"/>
        <v>0.7916666666666663</v>
      </c>
      <c r="C64" s="3">
        <f t="shared" si="15"/>
        <v>34.96666666666667</v>
      </c>
      <c r="D64" s="3">
        <f t="shared" si="16"/>
        <v>0.6102834617806839</v>
      </c>
      <c r="E64" s="3">
        <f t="shared" si="17"/>
        <v>138.4</v>
      </c>
      <c r="F64" s="4">
        <f t="shared" si="7"/>
        <v>2.4155356847601523</v>
      </c>
      <c r="G64" s="5">
        <f t="shared" si="8"/>
        <v>340</v>
      </c>
      <c r="H64" s="7">
        <f t="shared" si="43"/>
        <v>18.999999999999993</v>
      </c>
      <c r="I64" s="3">
        <f t="shared" si="44"/>
        <v>5.835615942832547</v>
      </c>
      <c r="J64" s="3">
        <f t="shared" si="9"/>
        <v>-0.3909946119769921</v>
      </c>
      <c r="K64" s="3">
        <f t="shared" si="10"/>
        <v>-22.402341078636915</v>
      </c>
      <c r="L64" s="3">
        <f t="shared" si="45"/>
        <v>0.03837507752440933</v>
      </c>
      <c r="M64" s="3">
        <f t="shared" si="11"/>
        <v>2.198729980635998</v>
      </c>
      <c r="N64" s="3">
        <f t="shared" si="46"/>
        <v>1.9303119866862606</v>
      </c>
      <c r="O64" s="3">
        <f t="shared" si="30"/>
        <v>1.4263306496646746</v>
      </c>
      <c r="P64" s="3">
        <f t="shared" si="12"/>
        <v>81.72272641593867</v>
      </c>
      <c r="Q64" s="3">
        <f t="shared" si="47"/>
        <v>-0.5063247147806008</v>
      </c>
      <c r="R64" s="3">
        <f t="shared" si="13"/>
        <v>-29.0102692200936</v>
      </c>
    </row>
    <row r="65" spans="1:18" s="3" customFormat="1" ht="11.25">
      <c r="A65" s="1">
        <f t="shared" si="14"/>
        <v>40153</v>
      </c>
      <c r="B65" s="2">
        <f t="shared" si="42"/>
        <v>0.8124999999999997</v>
      </c>
      <c r="C65" s="3">
        <f t="shared" si="15"/>
        <v>34.96666666666667</v>
      </c>
      <c r="D65" s="3">
        <f t="shared" si="16"/>
        <v>0.6102834617806839</v>
      </c>
      <c r="E65" s="3">
        <f t="shared" si="17"/>
        <v>138.4</v>
      </c>
      <c r="F65" s="4">
        <f t="shared" si="7"/>
        <v>2.4155356847601523</v>
      </c>
      <c r="G65" s="5">
        <f t="shared" si="8"/>
        <v>340</v>
      </c>
      <c r="H65" s="7">
        <f t="shared" si="43"/>
        <v>19.499999999999993</v>
      </c>
      <c r="I65" s="3">
        <f t="shared" si="44"/>
        <v>5.835615942832547</v>
      </c>
      <c r="J65" s="3">
        <f t="shared" si="9"/>
        <v>-0.3909946119769921</v>
      </c>
      <c r="K65" s="3">
        <f t="shared" si="10"/>
        <v>-22.402341078636915</v>
      </c>
      <c r="L65" s="3">
        <f t="shared" si="45"/>
        <v>0.03837507752440933</v>
      </c>
      <c r="M65" s="3">
        <f t="shared" si="11"/>
        <v>2.198729980635998</v>
      </c>
      <c r="N65" s="3">
        <f t="shared" si="46"/>
        <v>2.061211680585836</v>
      </c>
      <c r="O65" s="3">
        <f t="shared" si="30"/>
        <v>1.4939968825903418</v>
      </c>
      <c r="P65" s="3">
        <f t="shared" si="12"/>
        <v>85.59971597812856</v>
      </c>
      <c r="Q65" s="3">
        <f t="shared" si="47"/>
        <v>-0.6129162770697107</v>
      </c>
      <c r="R65" s="3">
        <f t="shared" si="13"/>
        <v>-35.11751587096542</v>
      </c>
    </row>
    <row r="66" spans="1:18" s="3" customFormat="1" ht="11.25">
      <c r="A66" s="1">
        <f t="shared" si="14"/>
        <v>40153</v>
      </c>
      <c r="B66" s="2">
        <f t="shared" si="42"/>
        <v>0.833333333333333</v>
      </c>
      <c r="C66" s="3">
        <f t="shared" si="15"/>
        <v>34.96666666666667</v>
      </c>
      <c r="D66" s="3">
        <f t="shared" si="16"/>
        <v>0.6102834617806839</v>
      </c>
      <c r="E66" s="3">
        <f t="shared" si="17"/>
        <v>138.4</v>
      </c>
      <c r="F66" s="4">
        <f t="shared" si="7"/>
        <v>2.4155356847601523</v>
      </c>
      <c r="G66" s="5">
        <f t="shared" si="8"/>
        <v>340</v>
      </c>
      <c r="H66" s="7">
        <f t="shared" si="43"/>
        <v>19.999999999999993</v>
      </c>
      <c r="I66" s="3">
        <f t="shared" si="44"/>
        <v>5.835615942832547</v>
      </c>
      <c r="J66" s="3">
        <f t="shared" si="9"/>
        <v>-0.3909946119769921</v>
      </c>
      <c r="K66" s="3">
        <f t="shared" si="10"/>
        <v>-22.402341078636915</v>
      </c>
      <c r="L66" s="3">
        <f t="shared" si="45"/>
        <v>0.03837507752440933</v>
      </c>
      <c r="M66" s="3">
        <f t="shared" si="11"/>
        <v>2.198729980635998</v>
      </c>
      <c r="N66" s="3">
        <f t="shared" si="46"/>
        <v>2.1921113744854104</v>
      </c>
      <c r="O66" s="3">
        <f t="shared" si="30"/>
        <v>1.565627909451482</v>
      </c>
      <c r="P66" s="3">
        <f t="shared" si="12"/>
        <v>89.70387149946013</v>
      </c>
      <c r="Q66" s="3">
        <f t="shared" si="47"/>
        <v>-0.7200717859080287</v>
      </c>
      <c r="R66" s="3">
        <f t="shared" si="13"/>
        <v>-41.257074278977825</v>
      </c>
    </row>
    <row r="67" spans="1:18" s="3" customFormat="1" ht="11.25">
      <c r="A67" s="1">
        <f t="shared" si="14"/>
        <v>40153</v>
      </c>
      <c r="B67" s="2">
        <f t="shared" si="42"/>
        <v>0.8541666666666664</v>
      </c>
      <c r="C67" s="3">
        <f t="shared" si="15"/>
        <v>34.96666666666667</v>
      </c>
      <c r="D67" s="3">
        <f t="shared" si="16"/>
        <v>0.6102834617806839</v>
      </c>
      <c r="E67" s="3">
        <f t="shared" si="17"/>
        <v>138.4</v>
      </c>
      <c r="F67" s="4">
        <f t="shared" si="7"/>
        <v>2.4155356847601523</v>
      </c>
      <c r="G67" s="5">
        <f t="shared" si="8"/>
        <v>340</v>
      </c>
      <c r="H67" s="7">
        <f t="shared" si="43"/>
        <v>20.499999999999993</v>
      </c>
      <c r="I67" s="3">
        <f t="shared" si="44"/>
        <v>5.835615942832547</v>
      </c>
      <c r="J67" s="3">
        <f t="shared" si="9"/>
        <v>-0.3909946119769921</v>
      </c>
      <c r="K67" s="3">
        <f t="shared" si="10"/>
        <v>-22.402341078636915</v>
      </c>
      <c r="L67" s="3">
        <f t="shared" si="45"/>
        <v>0.03837507752440933</v>
      </c>
      <c r="M67" s="3">
        <f t="shared" si="11"/>
        <v>2.198729980635998</v>
      </c>
      <c r="N67" s="3">
        <f t="shared" si="46"/>
        <v>2.323011068384985</v>
      </c>
      <c r="O67" s="3">
        <f aca="true" t="shared" si="48" ref="O67:O73">ATAN(COS(D67)*COS(J67)*SIN(N67)/(SIN(D67)*SIN(Q67)-SIN(J67)))</f>
        <v>-1.4972920827491616</v>
      </c>
      <c r="P67" s="3">
        <f t="shared" si="12"/>
        <v>94.21148296012022</v>
      </c>
      <c r="Q67" s="3">
        <f t="shared" si="47"/>
        <v>-0.827254714758742</v>
      </c>
      <c r="R67" s="3">
        <f t="shared" si="13"/>
        <v>-47.3982037379747</v>
      </c>
    </row>
    <row r="68" spans="1:18" s="3" customFormat="1" ht="11.25">
      <c r="A68" s="1">
        <f t="shared" si="14"/>
        <v>40153</v>
      </c>
      <c r="B68" s="2">
        <f aca="true" t="shared" si="49" ref="B68:B73">B67+"0:30:00"</f>
        <v>0.8749999999999998</v>
      </c>
      <c r="C68" s="3">
        <f t="shared" si="15"/>
        <v>34.96666666666667</v>
      </c>
      <c r="D68" s="3">
        <f t="shared" si="16"/>
        <v>0.6102834617806839</v>
      </c>
      <c r="E68" s="3">
        <f t="shared" si="17"/>
        <v>138.4</v>
      </c>
      <c r="F68" s="4">
        <f t="shared" si="7"/>
        <v>2.4155356847601523</v>
      </c>
      <c r="G68" s="5">
        <f aca="true" t="shared" si="50" ref="G68:G73">A68-VALUE(TEXT(YEAR(A68),"####")&amp;"/1/1")+1</f>
        <v>340</v>
      </c>
      <c r="H68" s="7">
        <f aca="true" t="shared" si="51" ref="H68:H73">B68*24</f>
        <v>20.999999999999993</v>
      </c>
      <c r="I68" s="3">
        <f aca="true" t="shared" si="52" ref="I68:I73">(G68-1)/365*2*PI()</f>
        <v>5.835615942832547</v>
      </c>
      <c r="J68" s="3">
        <f t="shared" si="9"/>
        <v>-0.3909946119769921</v>
      </c>
      <c r="K68" s="3">
        <f t="shared" si="10"/>
        <v>-22.402341078636915</v>
      </c>
      <c r="L68" s="3">
        <f aca="true" t="shared" si="53" ref="L68:L73">0.000075+0.001868*COS(I68)-0.032077*SIN(I68)-0.014615*COS(2*I68)-0.040849*SIN(2*I68)</f>
        <v>0.03837507752440933</v>
      </c>
      <c r="M68" s="3">
        <f t="shared" si="11"/>
        <v>2.198729980635998</v>
      </c>
      <c r="N68" s="3">
        <f aca="true" t="shared" si="54" ref="N68:N73">(H68-12)/12*PI()+(E68-135)/180*PI()+L68</f>
        <v>2.45391076228456</v>
      </c>
      <c r="O68" s="3">
        <f t="shared" si="48"/>
        <v>-1.4068015884869838</v>
      </c>
      <c r="P68" s="3">
        <f aca="true" t="shared" si="55" ref="P68:P73">IF(AND(N68&lt;0,O68/PI()*180&gt;0),O68/PI()*180-180,IF(AND(N68&gt;0,O68/PI()*180&lt;0),O68/PI()*180+180,O68/PI()*180))</f>
        <v>99.3962063673958</v>
      </c>
      <c r="Q68" s="3">
        <f aca="true" t="shared" si="56" ref="Q68:Q73">ASIN(SIN(D68)*SIN(J68)+COS(D68)*COS(J68)*COS(N68))</f>
        <v>-0.9337492623634283</v>
      </c>
      <c r="R68" s="3">
        <f t="shared" si="13"/>
        <v>-53.49989185687824</v>
      </c>
    </row>
    <row r="69" spans="1:18" s="3" customFormat="1" ht="11.25">
      <c r="A69" s="1">
        <f t="shared" si="14"/>
        <v>40153</v>
      </c>
      <c r="B69" s="2">
        <f t="shared" si="49"/>
        <v>0.8958333333333331</v>
      </c>
      <c r="C69" s="3">
        <f t="shared" si="15"/>
        <v>34.96666666666667</v>
      </c>
      <c r="D69" s="3">
        <f t="shared" si="16"/>
        <v>0.6102834617806839</v>
      </c>
      <c r="E69" s="3">
        <f t="shared" si="17"/>
        <v>138.4</v>
      </c>
      <c r="F69" s="4">
        <f t="shared" si="7"/>
        <v>2.4155356847601523</v>
      </c>
      <c r="G69" s="5">
        <f t="shared" si="50"/>
        <v>340</v>
      </c>
      <c r="H69" s="7">
        <f t="shared" si="51"/>
        <v>21.499999999999996</v>
      </c>
      <c r="I69" s="3">
        <f t="shared" si="52"/>
        <v>5.835615942832547</v>
      </c>
      <c r="J69" s="3">
        <f t="shared" si="9"/>
        <v>-0.3909946119769921</v>
      </c>
      <c r="K69" s="3">
        <f t="shared" si="10"/>
        <v>-22.402341078636915</v>
      </c>
      <c r="L69" s="3">
        <f t="shared" si="53"/>
        <v>0.03837507752440933</v>
      </c>
      <c r="M69" s="3">
        <f t="shared" si="11"/>
        <v>2.198729980635998</v>
      </c>
      <c r="N69" s="3">
        <f t="shared" si="54"/>
        <v>2.584810456184136</v>
      </c>
      <c r="O69" s="3">
        <f t="shared" si="48"/>
        <v>-1.2964475043709929</v>
      </c>
      <c r="P69" s="3">
        <f t="shared" si="55"/>
        <v>105.71902963927376</v>
      </c>
      <c r="Q69" s="3">
        <f t="shared" si="56"/>
        <v>-1.038449944416353</v>
      </c>
      <c r="R69" s="3">
        <f t="shared" si="13"/>
        <v>-59.49879905065196</v>
      </c>
    </row>
    <row r="70" spans="1:18" s="3" customFormat="1" ht="11.25">
      <c r="A70" s="1">
        <f t="shared" si="14"/>
        <v>40153</v>
      </c>
      <c r="B70" s="2">
        <f t="shared" si="49"/>
        <v>0.9166666666666665</v>
      </c>
      <c r="C70" s="3">
        <f t="shared" si="15"/>
        <v>34.96666666666667</v>
      </c>
      <c r="D70" s="3">
        <f t="shared" si="16"/>
        <v>0.6102834617806839</v>
      </c>
      <c r="E70" s="3">
        <f t="shared" si="17"/>
        <v>138.4</v>
      </c>
      <c r="F70" s="4">
        <f t="shared" si="7"/>
        <v>2.4155356847601523</v>
      </c>
      <c r="G70" s="5">
        <f t="shared" si="50"/>
        <v>340</v>
      </c>
      <c r="H70" s="7">
        <f t="shared" si="51"/>
        <v>21.999999999999996</v>
      </c>
      <c r="I70" s="3">
        <f t="shared" si="52"/>
        <v>5.835615942832547</v>
      </c>
      <c r="J70" s="3">
        <f t="shared" si="9"/>
        <v>-0.3909946119769921</v>
      </c>
      <c r="K70" s="3">
        <f t="shared" si="10"/>
        <v>-22.402341078636915</v>
      </c>
      <c r="L70" s="3">
        <f t="shared" si="53"/>
        <v>0.03837507752440933</v>
      </c>
      <c r="M70" s="3">
        <f t="shared" si="11"/>
        <v>2.198729980635998</v>
      </c>
      <c r="N70" s="3">
        <f t="shared" si="54"/>
        <v>2.7157101500837104</v>
      </c>
      <c r="O70" s="3">
        <f t="shared" si="48"/>
        <v>-1.1515826982037836</v>
      </c>
      <c r="P70" s="3">
        <f t="shared" si="55"/>
        <v>114.01917163263559</v>
      </c>
      <c r="Q70" s="3">
        <f t="shared" si="56"/>
        <v>-1.139383511335755</v>
      </c>
      <c r="R70" s="3">
        <f t="shared" si="13"/>
        <v>-65.28186644633496</v>
      </c>
    </row>
    <row r="71" spans="1:18" s="3" customFormat="1" ht="11.25">
      <c r="A71" s="1">
        <f t="shared" si="14"/>
        <v>40153</v>
      </c>
      <c r="B71" s="2">
        <f t="shared" si="49"/>
        <v>0.9374999999999999</v>
      </c>
      <c r="C71" s="3">
        <f t="shared" si="15"/>
        <v>34.96666666666667</v>
      </c>
      <c r="D71" s="3">
        <f t="shared" si="16"/>
        <v>0.6102834617806839</v>
      </c>
      <c r="E71" s="3">
        <f t="shared" si="17"/>
        <v>138.4</v>
      </c>
      <c r="F71" s="4">
        <f t="shared" si="7"/>
        <v>2.4155356847601523</v>
      </c>
      <c r="G71" s="5">
        <f t="shared" si="50"/>
        <v>340</v>
      </c>
      <c r="H71" s="7">
        <f t="shared" si="51"/>
        <v>22.499999999999996</v>
      </c>
      <c r="I71" s="3">
        <f t="shared" si="52"/>
        <v>5.835615942832547</v>
      </c>
      <c r="J71" s="3">
        <f t="shared" si="9"/>
        <v>-0.3909946119769921</v>
      </c>
      <c r="K71" s="3">
        <f t="shared" si="10"/>
        <v>-22.402341078636915</v>
      </c>
      <c r="L71" s="3">
        <f t="shared" si="53"/>
        <v>0.03837507752440933</v>
      </c>
      <c r="M71" s="3">
        <f t="shared" si="11"/>
        <v>2.198729980635998</v>
      </c>
      <c r="N71" s="3">
        <f t="shared" si="54"/>
        <v>2.846609843983285</v>
      </c>
      <c r="O71" s="3">
        <f t="shared" si="48"/>
        <v>-0.9440187856428616</v>
      </c>
      <c r="P71" s="3">
        <f t="shared" si="55"/>
        <v>125.91170780159888</v>
      </c>
      <c r="Q71" s="3">
        <f t="shared" si="56"/>
        <v>-1.2325190858311303</v>
      </c>
      <c r="R71" s="3">
        <f t="shared" si="13"/>
        <v>-70.61814178744623</v>
      </c>
    </row>
    <row r="72" spans="1:18" s="3" customFormat="1" ht="11.25">
      <c r="A72" s="1">
        <f t="shared" si="14"/>
        <v>40153</v>
      </c>
      <c r="B72" s="2">
        <f t="shared" si="49"/>
        <v>0.9583333333333333</v>
      </c>
      <c r="C72" s="3">
        <f t="shared" si="15"/>
        <v>34.96666666666667</v>
      </c>
      <c r="D72" s="3">
        <f t="shared" si="16"/>
        <v>0.6102834617806839</v>
      </c>
      <c r="E72" s="3">
        <f t="shared" si="17"/>
        <v>138.4</v>
      </c>
      <c r="F72" s="4">
        <f t="shared" si="7"/>
        <v>2.4155356847601523</v>
      </c>
      <c r="G72" s="5">
        <f t="shared" si="50"/>
        <v>340</v>
      </c>
      <c r="H72" s="7">
        <f t="shared" si="51"/>
        <v>23</v>
      </c>
      <c r="I72" s="3">
        <f t="shared" si="52"/>
        <v>5.835615942832547</v>
      </c>
      <c r="J72" s="3">
        <f t="shared" si="9"/>
        <v>-0.3909946119769921</v>
      </c>
      <c r="K72" s="3">
        <f t="shared" si="10"/>
        <v>-22.402341078636915</v>
      </c>
      <c r="L72" s="3">
        <f t="shared" si="53"/>
        <v>0.03837507752440933</v>
      </c>
      <c r="M72" s="3">
        <f t="shared" si="11"/>
        <v>2.198729980635998</v>
      </c>
      <c r="N72" s="3">
        <f t="shared" si="54"/>
        <v>2.9775095378828604</v>
      </c>
      <c r="O72" s="3">
        <f t="shared" si="48"/>
        <v>-0.6225141246953106</v>
      </c>
      <c r="P72" s="3">
        <f t="shared" si="55"/>
        <v>144.33256796767805</v>
      </c>
      <c r="Q72" s="3">
        <f t="shared" si="56"/>
        <v>-1.3088052435479156</v>
      </c>
      <c r="R72" s="3">
        <f t="shared" si="13"/>
        <v>-74.98901665988738</v>
      </c>
    </row>
    <row r="73" spans="1:18" s="3" customFormat="1" ht="11.25">
      <c r="A73" s="1">
        <f t="shared" si="14"/>
        <v>40153</v>
      </c>
      <c r="B73" s="2">
        <f t="shared" si="49"/>
        <v>0.9791666666666666</v>
      </c>
      <c r="C73" s="3">
        <f t="shared" si="15"/>
        <v>34.96666666666667</v>
      </c>
      <c r="D73" s="3">
        <f t="shared" si="16"/>
        <v>0.6102834617806839</v>
      </c>
      <c r="E73" s="3">
        <f t="shared" si="17"/>
        <v>138.4</v>
      </c>
      <c r="F73" s="4">
        <f t="shared" si="7"/>
        <v>2.4155356847601523</v>
      </c>
      <c r="G73" s="5">
        <f t="shared" si="50"/>
        <v>340</v>
      </c>
      <c r="H73" s="7">
        <f t="shared" si="51"/>
        <v>23.5</v>
      </c>
      <c r="I73" s="3">
        <f t="shared" si="52"/>
        <v>5.835615942832547</v>
      </c>
      <c r="J73" s="3">
        <f t="shared" si="9"/>
        <v>-0.3909946119769921</v>
      </c>
      <c r="K73" s="3">
        <f t="shared" si="10"/>
        <v>-22.402341078636915</v>
      </c>
      <c r="L73" s="3">
        <f t="shared" si="53"/>
        <v>0.03837507752440933</v>
      </c>
      <c r="M73" s="3">
        <f t="shared" si="11"/>
        <v>2.198729980635998</v>
      </c>
      <c r="N73" s="3">
        <f t="shared" si="54"/>
        <v>3.1084092317824354</v>
      </c>
      <c r="O73" s="3">
        <f t="shared" si="48"/>
        <v>-0.1402664524845034</v>
      </c>
      <c r="P73" s="3">
        <f t="shared" si="55"/>
        <v>171.96332426536566</v>
      </c>
      <c r="Q73" s="3">
        <f t="shared" si="56"/>
        <v>-1.3495982882006805</v>
      </c>
      <c r="R73" s="3">
        <f t="shared" si="13"/>
        <v>-77.32628595197951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3"/>
  <sheetViews>
    <sheetView workbookViewId="0" topLeftCell="A1">
      <pane ySplit="2" topLeftCell="BM12" activePane="bottomLeft" state="frozen"/>
      <selection pane="topLeft" activeCell="A1" sqref="A1"/>
      <selection pane="bottomLeft" activeCell="G3" sqref="G3"/>
    </sheetView>
  </sheetViews>
  <sheetFormatPr defaultColWidth="9.00390625" defaultRowHeight="13.5"/>
  <cols>
    <col min="1" max="1" width="12.125" style="0" customWidth="1"/>
    <col min="2" max="2" width="5.625" style="0" customWidth="1"/>
    <col min="3" max="3" width="5.125" style="0" customWidth="1"/>
    <col min="4" max="5" width="5.25390625" style="0" customWidth="1"/>
    <col min="6" max="6" width="5.00390625" style="0" customWidth="1"/>
    <col min="7" max="7" width="5.75390625" style="0" customWidth="1"/>
    <col min="8" max="8" width="5.625" style="0" customWidth="1"/>
    <col min="9" max="9" width="4.875" style="0" customWidth="1"/>
    <col min="10" max="11" width="5.75390625" style="0" customWidth="1"/>
    <col min="12" max="13" width="6.125" style="0" customWidth="1"/>
    <col min="14" max="15" width="6.50390625" style="0" customWidth="1"/>
    <col min="16" max="16" width="5.25390625" style="0" customWidth="1"/>
    <col min="17" max="17" width="5.625" style="0" customWidth="1"/>
    <col min="18" max="18" width="5.25390625" style="0" customWidth="1"/>
  </cols>
  <sheetData>
    <row r="1" spans="1:19" s="6" customFormat="1" ht="22.5">
      <c r="A1" s="6" t="s">
        <v>0</v>
      </c>
      <c r="B1" s="6" t="s">
        <v>5</v>
      </c>
      <c r="C1" s="6" t="s">
        <v>2</v>
      </c>
      <c r="D1" s="6" t="s">
        <v>2</v>
      </c>
      <c r="E1" s="6" t="s">
        <v>1</v>
      </c>
      <c r="F1" s="6" t="s">
        <v>1</v>
      </c>
      <c r="G1" s="6" t="s">
        <v>8</v>
      </c>
      <c r="H1" s="6" t="s">
        <v>10</v>
      </c>
      <c r="I1" s="6" t="s">
        <v>19</v>
      </c>
      <c r="J1" s="6" t="s">
        <v>20</v>
      </c>
      <c r="K1" s="6" t="s">
        <v>20</v>
      </c>
      <c r="L1" s="6" t="s">
        <v>9</v>
      </c>
      <c r="M1" s="6" t="s">
        <v>9</v>
      </c>
      <c r="N1" s="6" t="s">
        <v>21</v>
      </c>
      <c r="O1" s="6" t="s">
        <v>12</v>
      </c>
      <c r="P1" s="6" t="s">
        <v>12</v>
      </c>
      <c r="Q1" s="6" t="s">
        <v>22</v>
      </c>
      <c r="R1" s="6" t="s">
        <v>22</v>
      </c>
      <c r="S1" s="6" t="s">
        <v>27</v>
      </c>
    </row>
    <row r="2" spans="1:18" s="3" customFormat="1" ht="11.25">
      <c r="A2" s="3" t="s">
        <v>3</v>
      </c>
      <c r="B2" s="3" t="s">
        <v>6</v>
      </c>
      <c r="C2" s="3" t="s">
        <v>4</v>
      </c>
      <c r="D2" s="3" t="s">
        <v>17</v>
      </c>
      <c r="E2" s="3" t="s">
        <v>4</v>
      </c>
      <c r="F2" s="3" t="s">
        <v>17</v>
      </c>
      <c r="G2" s="3" t="s">
        <v>7</v>
      </c>
      <c r="H2" s="3" t="s">
        <v>13</v>
      </c>
      <c r="I2" s="3" t="s">
        <v>18</v>
      </c>
      <c r="J2" s="3" t="s">
        <v>18</v>
      </c>
      <c r="K2" s="3" t="s">
        <v>4</v>
      </c>
      <c r="L2" s="3" t="s">
        <v>17</v>
      </c>
      <c r="M2" s="3" t="s">
        <v>4</v>
      </c>
      <c r="N2" s="3" t="s">
        <v>17</v>
      </c>
      <c r="O2" s="3" t="s">
        <v>17</v>
      </c>
      <c r="P2" s="3" t="s">
        <v>4</v>
      </c>
      <c r="Q2" s="3" t="s">
        <v>17</v>
      </c>
      <c r="R2" s="3" t="s">
        <v>4</v>
      </c>
    </row>
    <row r="3" spans="1:18" s="3" customFormat="1" ht="11.25">
      <c r="A3" s="10">
        <f ca="1">TODAY()</f>
        <v>41587</v>
      </c>
      <c r="B3" s="2">
        <v>0.16666666666666666</v>
      </c>
      <c r="C3" s="3">
        <f>グラフ!B3</f>
        <v>34.96666666666667</v>
      </c>
      <c r="D3" s="3">
        <f aca="true" t="shared" si="0" ref="D3:D66">C3/180*PI()</f>
        <v>0.6102834617806839</v>
      </c>
      <c r="E3" s="3">
        <f>グラフ!C3</f>
        <v>138.4</v>
      </c>
      <c r="F3" s="4">
        <f aca="true" t="shared" si="1" ref="F3:F66">E3/180*PI()</f>
        <v>2.4155356847601523</v>
      </c>
      <c r="G3" s="5">
        <f>A3-VALUE(TEXT(YEAR(A3),"####")&amp;"/1/1")+1</f>
        <v>313</v>
      </c>
      <c r="H3" s="7">
        <f aca="true" t="shared" si="2" ref="H3:H66">B3*24</f>
        <v>4</v>
      </c>
      <c r="I3" s="3">
        <f aca="true" t="shared" si="3" ref="I3:I66">(G3-1)/365*2*PI()</f>
        <v>5.370832372164468</v>
      </c>
      <c r="J3" s="3">
        <f aca="true" t="shared" si="4" ref="J3:J66">0.006918-0.399912*COS(I3)+0.070257*SIN(I3)-0.006758*COS(2*I3)+0.000907*SIN(2*I3)-0.002697*COS(3*I3)+0.00148*SIN(3*I3)</f>
        <v>-0.2906357599775286</v>
      </c>
      <c r="K3" s="3">
        <f aca="true" t="shared" si="5" ref="K3:K66">J3/PI()*180</f>
        <v>-16.652202422289594</v>
      </c>
      <c r="L3" s="3">
        <f aca="true" t="shared" si="6" ref="L3:L66">0.000075+0.001868*COS(I3)-0.032077*SIN(I3)-0.014615*COS(2*I3)-0.040849*SIN(2*I3)</f>
        <v>0.06979960091178376</v>
      </c>
      <c r="M3" s="3">
        <f aca="true" t="shared" si="7" ref="M3:M66">L3/PI()*180</f>
        <v>3.9992225439427025</v>
      </c>
      <c r="N3" s="3">
        <f aca="true" t="shared" si="8" ref="N3:N66">(H3-12)/12*PI()+(E3-135)/180*PI()+L3</f>
        <v>-1.965254306913604</v>
      </c>
      <c r="O3" s="3">
        <f aca="true" t="shared" si="9" ref="O3:O66">ATAN(COS(D3)*COS(J3)*SIN(N3)/(SIN(D3)*SIN(Q3)-SIN(J3)))</f>
        <v>-1.543868692312244</v>
      </c>
      <c r="P3" s="3">
        <f>IF(AND(N3&lt;0,O3/PI()*180&gt;0),O3/PI()*180-180,IF(AND(N3&gt;0,O3/PI()*180&lt;0),O3/PI()*180+180,O3/PI()*180))</f>
        <v>-88.45716019187307</v>
      </c>
      <c r="Q3" s="3">
        <f aca="true" t="shared" si="10" ref="Q3:Q66">ASIN(SIN(D3)*SIN(J3)+COS(D3)*COS(J3)*COS(N3))</f>
        <v>-0.48471390763993316</v>
      </c>
      <c r="R3" s="3">
        <f aca="true" t="shared" si="11" ref="R3:R66">Q3/PI()*180</f>
        <v>-27.772061179062163</v>
      </c>
    </row>
    <row r="4" spans="1:18" s="3" customFormat="1" ht="11.25">
      <c r="A4" s="1">
        <f>A$3</f>
        <v>41587</v>
      </c>
      <c r="B4" s="2">
        <f aca="true" t="shared" si="12" ref="B4:B16">B3+"0:30:00"</f>
        <v>0.1875</v>
      </c>
      <c r="C4" s="3">
        <f>C$3</f>
        <v>34.96666666666667</v>
      </c>
      <c r="D4" s="3">
        <f t="shared" si="0"/>
        <v>0.6102834617806839</v>
      </c>
      <c r="E4" s="3">
        <f>E$3</f>
        <v>138.4</v>
      </c>
      <c r="F4" s="4">
        <f t="shared" si="1"/>
        <v>2.4155356847601523</v>
      </c>
      <c r="G4" s="5">
        <f aca="true" t="shared" si="13" ref="G4:G67">A4-VALUE(TEXT(YEAR(A4),"####")&amp;"/1/1")+1</f>
        <v>313</v>
      </c>
      <c r="H4" s="7">
        <f t="shared" si="2"/>
        <v>4.5</v>
      </c>
      <c r="I4" s="3">
        <f t="shared" si="3"/>
        <v>5.370832372164468</v>
      </c>
      <c r="J4" s="3">
        <f t="shared" si="4"/>
        <v>-0.2906357599775286</v>
      </c>
      <c r="K4" s="3">
        <f t="shared" si="5"/>
        <v>-16.652202422289594</v>
      </c>
      <c r="L4" s="3">
        <f t="shared" si="6"/>
        <v>0.06979960091178376</v>
      </c>
      <c r="M4" s="3">
        <f t="shared" si="7"/>
        <v>3.9992225439427025</v>
      </c>
      <c r="N4" s="3">
        <f t="shared" si="8"/>
        <v>-1.8343546130140296</v>
      </c>
      <c r="O4" s="3">
        <f t="shared" si="9"/>
        <v>-1.4718835464058266</v>
      </c>
      <c r="P4" s="3">
        <f aca="true" t="shared" si="14" ref="P4:P67">IF(AND(N4&lt;0,O4/PI()*180&gt;0),O4/PI()*180-180,IF(AND(N4&gt;0,O4/PI()*180&lt;0),O4/PI()*180+180,O4/PI()*180))</f>
        <v>-84.33271514380192</v>
      </c>
      <c r="Q4" s="3">
        <f t="shared" si="10"/>
        <v>-0.37768035996714816</v>
      </c>
      <c r="R4" s="3">
        <f t="shared" si="11"/>
        <v>-21.639490631099285</v>
      </c>
    </row>
    <row r="5" spans="1:18" s="3" customFormat="1" ht="11.25">
      <c r="A5" s="1">
        <f aca="true" t="shared" si="15" ref="A5:A73">A$3</f>
        <v>41587</v>
      </c>
      <c r="B5" s="2">
        <f t="shared" si="12"/>
        <v>0.20833333333333334</v>
      </c>
      <c r="C5" s="3">
        <f aca="true" t="shared" si="16" ref="C5:C73">C$3</f>
        <v>34.96666666666667</v>
      </c>
      <c r="D5" s="3">
        <f t="shared" si="0"/>
        <v>0.6102834617806839</v>
      </c>
      <c r="E5" s="3">
        <f aca="true" t="shared" si="17" ref="E5:E73">E$3</f>
        <v>138.4</v>
      </c>
      <c r="F5" s="4">
        <f t="shared" si="1"/>
        <v>2.4155356847601523</v>
      </c>
      <c r="G5" s="5">
        <f t="shared" si="13"/>
        <v>313</v>
      </c>
      <c r="H5" s="7">
        <f t="shared" si="2"/>
        <v>5</v>
      </c>
      <c r="I5" s="3">
        <f t="shared" si="3"/>
        <v>5.370832372164468</v>
      </c>
      <c r="J5" s="3">
        <f t="shared" si="4"/>
        <v>-0.2906357599775286</v>
      </c>
      <c r="K5" s="3">
        <f t="shared" si="5"/>
        <v>-16.652202422289594</v>
      </c>
      <c r="L5" s="3">
        <f t="shared" si="6"/>
        <v>0.06979960091178376</v>
      </c>
      <c r="M5" s="3">
        <f t="shared" si="7"/>
        <v>3.9992225439427025</v>
      </c>
      <c r="N5" s="3">
        <f t="shared" si="8"/>
        <v>-1.703454919114455</v>
      </c>
      <c r="O5" s="3">
        <f t="shared" si="9"/>
        <v>-1.4016195715274589</v>
      </c>
      <c r="P5" s="3">
        <f t="shared" si="14"/>
        <v>-80.30688593145821</v>
      </c>
      <c r="Q5" s="3">
        <f t="shared" si="10"/>
        <v>-0.27139504907135936</v>
      </c>
      <c r="R5" s="3">
        <f t="shared" si="11"/>
        <v>-15.549790892534764</v>
      </c>
    </row>
    <row r="6" spans="1:18" s="3" customFormat="1" ht="11.25">
      <c r="A6" s="1">
        <f t="shared" si="15"/>
        <v>41587</v>
      </c>
      <c r="B6" s="2">
        <f t="shared" si="12"/>
        <v>0.22916666666666669</v>
      </c>
      <c r="C6" s="3">
        <f t="shared" si="16"/>
        <v>34.96666666666667</v>
      </c>
      <c r="D6" s="3">
        <f t="shared" si="0"/>
        <v>0.6102834617806839</v>
      </c>
      <c r="E6" s="3">
        <f t="shared" si="17"/>
        <v>138.4</v>
      </c>
      <c r="F6" s="4">
        <f t="shared" si="1"/>
        <v>2.4155356847601523</v>
      </c>
      <c r="G6" s="5">
        <f t="shared" si="13"/>
        <v>313</v>
      </c>
      <c r="H6" s="7">
        <f t="shared" si="2"/>
        <v>5.5</v>
      </c>
      <c r="I6" s="3">
        <f t="shared" si="3"/>
        <v>5.370832372164468</v>
      </c>
      <c r="J6" s="3">
        <f t="shared" si="4"/>
        <v>-0.2906357599775286</v>
      </c>
      <c r="K6" s="3">
        <f t="shared" si="5"/>
        <v>-16.652202422289594</v>
      </c>
      <c r="L6" s="3">
        <f t="shared" si="6"/>
        <v>0.06979960091178376</v>
      </c>
      <c r="M6" s="3">
        <f t="shared" si="7"/>
        <v>3.9992225439427025</v>
      </c>
      <c r="N6" s="3">
        <f t="shared" si="8"/>
        <v>-1.57255522521488</v>
      </c>
      <c r="O6" s="3">
        <f t="shared" si="9"/>
        <v>-1.331373705220431</v>
      </c>
      <c r="P6" s="3">
        <f t="shared" si="14"/>
        <v>-76.28209426382527</v>
      </c>
      <c r="Q6" s="3">
        <f t="shared" si="10"/>
        <v>-0.1663757141788663</v>
      </c>
      <c r="R6" s="3">
        <f t="shared" si="11"/>
        <v>-9.532626235923926</v>
      </c>
    </row>
    <row r="7" spans="1:18" s="3" customFormat="1" ht="11.25">
      <c r="A7" s="1">
        <f t="shared" si="15"/>
        <v>41587</v>
      </c>
      <c r="B7" s="2">
        <f t="shared" si="12"/>
        <v>0.25</v>
      </c>
      <c r="C7" s="3">
        <f t="shared" si="16"/>
        <v>34.96666666666667</v>
      </c>
      <c r="D7" s="3">
        <f t="shared" si="0"/>
        <v>0.6102834617806839</v>
      </c>
      <c r="E7" s="3">
        <f t="shared" si="17"/>
        <v>138.4</v>
      </c>
      <c r="F7" s="4">
        <f t="shared" si="1"/>
        <v>2.4155356847601523</v>
      </c>
      <c r="G7" s="5">
        <f t="shared" si="13"/>
        <v>313</v>
      </c>
      <c r="H7" s="7">
        <f t="shared" si="2"/>
        <v>6</v>
      </c>
      <c r="I7" s="3">
        <f t="shared" si="3"/>
        <v>5.370832372164468</v>
      </c>
      <c r="J7" s="3">
        <f t="shared" si="4"/>
        <v>-0.2906357599775286</v>
      </c>
      <c r="K7" s="3">
        <f t="shared" si="5"/>
        <v>-16.652202422289594</v>
      </c>
      <c r="L7" s="3">
        <f t="shared" si="6"/>
        <v>0.06979960091178376</v>
      </c>
      <c r="M7" s="3">
        <f t="shared" si="7"/>
        <v>3.9992225439427025</v>
      </c>
      <c r="N7" s="3">
        <f t="shared" si="8"/>
        <v>-1.4416555313153054</v>
      </c>
      <c r="O7" s="3">
        <f t="shared" si="9"/>
        <v>-1.2596468018375588</v>
      </c>
      <c r="P7" s="3">
        <f t="shared" si="14"/>
        <v>-72.17244542244407</v>
      </c>
      <c r="Q7" s="3">
        <f t="shared" si="10"/>
        <v>-0.0631610836157285</v>
      </c>
      <c r="R7" s="3">
        <f t="shared" si="11"/>
        <v>-3.618863520654137</v>
      </c>
    </row>
    <row r="8" spans="1:18" s="3" customFormat="1" ht="11.25">
      <c r="A8" s="1">
        <f t="shared" si="15"/>
        <v>41587</v>
      </c>
      <c r="B8" s="2">
        <f t="shared" si="12"/>
        <v>0.2708333333333333</v>
      </c>
      <c r="C8" s="3">
        <f t="shared" si="16"/>
        <v>34.96666666666667</v>
      </c>
      <c r="D8" s="3">
        <f t="shared" si="0"/>
        <v>0.6102834617806839</v>
      </c>
      <c r="E8" s="3">
        <f t="shared" si="17"/>
        <v>138.4</v>
      </c>
      <c r="F8" s="4">
        <f t="shared" si="1"/>
        <v>2.4155356847601523</v>
      </c>
      <c r="G8" s="5">
        <f t="shared" si="13"/>
        <v>313</v>
      </c>
      <c r="H8" s="7">
        <f t="shared" si="2"/>
        <v>6.5</v>
      </c>
      <c r="I8" s="3">
        <f t="shared" si="3"/>
        <v>5.370832372164468</v>
      </c>
      <c r="J8" s="3">
        <f t="shared" si="4"/>
        <v>-0.2906357599775286</v>
      </c>
      <c r="K8" s="3">
        <f t="shared" si="5"/>
        <v>-16.652202422289594</v>
      </c>
      <c r="L8" s="3">
        <f t="shared" si="6"/>
        <v>0.06979960091178376</v>
      </c>
      <c r="M8" s="3">
        <f t="shared" si="7"/>
        <v>3.9992225439427025</v>
      </c>
      <c r="N8" s="3">
        <f t="shared" si="8"/>
        <v>-1.3107558374157307</v>
      </c>
      <c r="O8" s="3">
        <f t="shared" si="9"/>
        <v>-1.1850237893310402</v>
      </c>
      <c r="P8" s="3">
        <f t="shared" si="14"/>
        <v>-67.8968617512686</v>
      </c>
      <c r="Q8" s="3">
        <f t="shared" si="10"/>
        <v>0.03764989923370747</v>
      </c>
      <c r="R8" s="3">
        <f t="shared" si="11"/>
        <v>2.1571803251842705</v>
      </c>
    </row>
    <row r="9" spans="1:18" s="3" customFormat="1" ht="11.25">
      <c r="A9" s="1">
        <f t="shared" si="15"/>
        <v>41587</v>
      </c>
      <c r="B9" s="2">
        <f t="shared" si="12"/>
        <v>0.29166666666666663</v>
      </c>
      <c r="C9" s="3">
        <f t="shared" si="16"/>
        <v>34.96666666666667</v>
      </c>
      <c r="D9" s="3">
        <f t="shared" si="0"/>
        <v>0.6102834617806839</v>
      </c>
      <c r="E9" s="3">
        <f t="shared" si="17"/>
        <v>138.4</v>
      </c>
      <c r="F9" s="4">
        <f t="shared" si="1"/>
        <v>2.4155356847601523</v>
      </c>
      <c r="G9" s="5">
        <f t="shared" si="13"/>
        <v>313</v>
      </c>
      <c r="H9" s="7">
        <f t="shared" si="2"/>
        <v>6.999999999999999</v>
      </c>
      <c r="I9" s="3">
        <f t="shared" si="3"/>
        <v>5.370832372164468</v>
      </c>
      <c r="J9" s="3">
        <f t="shared" si="4"/>
        <v>-0.2906357599775286</v>
      </c>
      <c r="K9" s="3">
        <f t="shared" si="5"/>
        <v>-16.652202422289594</v>
      </c>
      <c r="L9" s="3">
        <f t="shared" si="6"/>
        <v>0.06979960091178376</v>
      </c>
      <c r="M9" s="3">
        <f t="shared" si="7"/>
        <v>3.9992225439427025</v>
      </c>
      <c r="N9" s="3">
        <f t="shared" si="8"/>
        <v>-1.1798561435161563</v>
      </c>
      <c r="O9" s="3">
        <f t="shared" si="9"/>
        <v>-1.106092732956101</v>
      </c>
      <c r="P9" s="3">
        <f t="shared" si="14"/>
        <v>-63.374445348475405</v>
      </c>
      <c r="Q9" s="3">
        <f t="shared" si="10"/>
        <v>0.13536004144627525</v>
      </c>
      <c r="R9" s="3">
        <f t="shared" si="11"/>
        <v>7.7555590895874715</v>
      </c>
    </row>
    <row r="10" spans="1:18" s="3" customFormat="1" ht="11.25">
      <c r="A10" s="1">
        <f t="shared" si="15"/>
        <v>41587</v>
      </c>
      <c r="B10" s="2">
        <f t="shared" si="12"/>
        <v>0.31249999999999994</v>
      </c>
      <c r="C10" s="3">
        <f t="shared" si="16"/>
        <v>34.96666666666667</v>
      </c>
      <c r="D10" s="3">
        <f t="shared" si="0"/>
        <v>0.6102834617806839</v>
      </c>
      <c r="E10" s="3">
        <f t="shared" si="17"/>
        <v>138.4</v>
      </c>
      <c r="F10" s="4">
        <f t="shared" si="1"/>
        <v>2.4155356847601523</v>
      </c>
      <c r="G10" s="5">
        <f t="shared" si="13"/>
        <v>313</v>
      </c>
      <c r="H10" s="7">
        <f t="shared" si="2"/>
        <v>7.499999999999998</v>
      </c>
      <c r="I10" s="3">
        <f t="shared" si="3"/>
        <v>5.370832372164468</v>
      </c>
      <c r="J10" s="3">
        <f t="shared" si="4"/>
        <v>-0.2906357599775286</v>
      </c>
      <c r="K10" s="3">
        <f t="shared" si="5"/>
        <v>-16.652202422289594</v>
      </c>
      <c r="L10" s="3">
        <f t="shared" si="6"/>
        <v>0.06979960091178376</v>
      </c>
      <c r="M10" s="3">
        <f t="shared" si="7"/>
        <v>3.9992225439427025</v>
      </c>
      <c r="N10" s="3">
        <f t="shared" si="8"/>
        <v>-1.0489564496165817</v>
      </c>
      <c r="O10" s="3">
        <f t="shared" si="9"/>
        <v>-1.0213952473666132</v>
      </c>
      <c r="P10" s="3">
        <f t="shared" si="14"/>
        <v>-58.52163688882764</v>
      </c>
      <c r="Q10" s="3">
        <f t="shared" si="10"/>
        <v>0.2291339124678639</v>
      </c>
      <c r="R10" s="3">
        <f t="shared" si="11"/>
        <v>13.128406127728635</v>
      </c>
    </row>
    <row r="11" spans="1:18" s="3" customFormat="1" ht="11.25">
      <c r="A11" s="1">
        <f t="shared" si="15"/>
        <v>41587</v>
      </c>
      <c r="B11" s="2">
        <f t="shared" si="12"/>
        <v>0.33333333333333326</v>
      </c>
      <c r="C11" s="3">
        <f t="shared" si="16"/>
        <v>34.96666666666667</v>
      </c>
      <c r="D11" s="3">
        <f t="shared" si="0"/>
        <v>0.6102834617806839</v>
      </c>
      <c r="E11" s="3">
        <f t="shared" si="17"/>
        <v>138.4</v>
      </c>
      <c r="F11" s="4">
        <f t="shared" si="1"/>
        <v>2.4155356847601523</v>
      </c>
      <c r="G11" s="5">
        <f t="shared" si="13"/>
        <v>313</v>
      </c>
      <c r="H11" s="7">
        <f t="shared" si="2"/>
        <v>7.999999999999998</v>
      </c>
      <c r="I11" s="3">
        <f t="shared" si="3"/>
        <v>5.370832372164468</v>
      </c>
      <c r="J11" s="3">
        <f t="shared" si="4"/>
        <v>-0.2906357599775286</v>
      </c>
      <c r="K11" s="3">
        <f t="shared" si="5"/>
        <v>-16.652202422289594</v>
      </c>
      <c r="L11" s="3">
        <f t="shared" si="6"/>
        <v>0.06979960091178376</v>
      </c>
      <c r="M11" s="3">
        <f t="shared" si="7"/>
        <v>3.9992225439427025</v>
      </c>
      <c r="N11" s="3">
        <f t="shared" si="8"/>
        <v>-0.9180567557170071</v>
      </c>
      <c r="O11" s="3">
        <f t="shared" si="9"/>
        <v>-0.9294124174007109</v>
      </c>
      <c r="P11" s="3">
        <f t="shared" si="14"/>
        <v>-53.25140894411197</v>
      </c>
      <c r="Q11" s="3">
        <f t="shared" si="10"/>
        <v>0.31795522160495415</v>
      </c>
      <c r="R11" s="3">
        <f t="shared" si="11"/>
        <v>18.217492272110682</v>
      </c>
    </row>
    <row r="12" spans="1:18" s="3" customFormat="1" ht="11.25">
      <c r="A12" s="1">
        <f t="shared" si="15"/>
        <v>41587</v>
      </c>
      <c r="B12" s="2">
        <f t="shared" si="12"/>
        <v>0.3541666666666666</v>
      </c>
      <c r="C12" s="3">
        <f t="shared" si="16"/>
        <v>34.96666666666667</v>
      </c>
      <c r="D12" s="3">
        <f t="shared" si="0"/>
        <v>0.6102834617806839</v>
      </c>
      <c r="E12" s="3">
        <f t="shared" si="17"/>
        <v>138.4</v>
      </c>
      <c r="F12" s="4">
        <f t="shared" si="1"/>
        <v>2.4155356847601523</v>
      </c>
      <c r="G12" s="5">
        <f t="shared" si="13"/>
        <v>313</v>
      </c>
      <c r="H12" s="7">
        <f t="shared" si="2"/>
        <v>8.499999999999998</v>
      </c>
      <c r="I12" s="3">
        <f t="shared" si="3"/>
        <v>5.370832372164468</v>
      </c>
      <c r="J12" s="3">
        <f t="shared" si="4"/>
        <v>-0.2906357599775286</v>
      </c>
      <c r="K12" s="3">
        <f t="shared" si="5"/>
        <v>-16.652202422289594</v>
      </c>
      <c r="L12" s="3">
        <f t="shared" si="6"/>
        <v>0.06979960091178376</v>
      </c>
      <c r="M12" s="3">
        <f t="shared" si="7"/>
        <v>3.9992225439427025</v>
      </c>
      <c r="N12" s="3">
        <f t="shared" si="8"/>
        <v>-0.7871570618174324</v>
      </c>
      <c r="O12" s="3">
        <f t="shared" si="9"/>
        <v>-0.82860247249931</v>
      </c>
      <c r="P12" s="3">
        <f t="shared" si="14"/>
        <v>-47.47542456831532</v>
      </c>
      <c r="Q12" s="3">
        <f t="shared" si="10"/>
        <v>0.40058447015592397</v>
      </c>
      <c r="R12" s="3">
        <f t="shared" si="11"/>
        <v>22.951799478418724</v>
      </c>
    </row>
    <row r="13" spans="1:18" s="3" customFormat="1" ht="11.25">
      <c r="A13" s="1">
        <f t="shared" si="15"/>
        <v>41587</v>
      </c>
      <c r="B13" s="2">
        <f t="shared" si="12"/>
        <v>0.3749999999999999</v>
      </c>
      <c r="C13" s="3">
        <f t="shared" si="16"/>
        <v>34.96666666666667</v>
      </c>
      <c r="D13" s="3">
        <f t="shared" si="0"/>
        <v>0.6102834617806839</v>
      </c>
      <c r="E13" s="3">
        <f t="shared" si="17"/>
        <v>138.4</v>
      </c>
      <c r="F13" s="4">
        <f t="shared" si="1"/>
        <v>2.4155356847601523</v>
      </c>
      <c r="G13" s="5">
        <f t="shared" si="13"/>
        <v>313</v>
      </c>
      <c r="H13" s="7">
        <f t="shared" si="2"/>
        <v>8.999999999999996</v>
      </c>
      <c r="I13" s="3">
        <f t="shared" si="3"/>
        <v>5.370832372164468</v>
      </c>
      <c r="J13" s="3">
        <f t="shared" si="4"/>
        <v>-0.2906357599775286</v>
      </c>
      <c r="K13" s="3">
        <f t="shared" si="5"/>
        <v>-16.652202422289594</v>
      </c>
      <c r="L13" s="3">
        <f t="shared" si="6"/>
        <v>0.06979960091178376</v>
      </c>
      <c r="M13" s="3">
        <f t="shared" si="7"/>
        <v>3.9992225439427025</v>
      </c>
      <c r="N13" s="3">
        <f t="shared" si="8"/>
        <v>-0.6562573679178582</v>
      </c>
      <c r="O13" s="3">
        <f t="shared" si="9"/>
        <v>-0.7175188315340922</v>
      </c>
      <c r="P13" s="3">
        <f t="shared" si="14"/>
        <v>-41.11080076806181</v>
      </c>
      <c r="Q13" s="3">
        <f t="shared" si="10"/>
        <v>0.4755258649358345</v>
      </c>
      <c r="R13" s="3">
        <f t="shared" si="11"/>
        <v>27.24562511013134</v>
      </c>
    </row>
    <row r="14" spans="1:18" s="3" customFormat="1" ht="11.25">
      <c r="A14" s="1">
        <f t="shared" si="15"/>
        <v>41587</v>
      </c>
      <c r="B14" s="2">
        <f t="shared" si="12"/>
        <v>0.3958333333333332</v>
      </c>
      <c r="C14" s="3">
        <f t="shared" si="16"/>
        <v>34.96666666666667</v>
      </c>
      <c r="D14" s="3">
        <f t="shared" si="0"/>
        <v>0.6102834617806839</v>
      </c>
      <c r="E14" s="3">
        <f t="shared" si="17"/>
        <v>138.4</v>
      </c>
      <c r="F14" s="4">
        <f t="shared" si="1"/>
        <v>2.4155356847601523</v>
      </c>
      <c r="G14" s="5">
        <f t="shared" si="13"/>
        <v>313</v>
      </c>
      <c r="H14" s="7">
        <f t="shared" si="2"/>
        <v>9.499999999999996</v>
      </c>
      <c r="I14" s="3">
        <f t="shared" si="3"/>
        <v>5.370832372164468</v>
      </c>
      <c r="J14" s="3">
        <f t="shared" si="4"/>
        <v>-0.2906357599775286</v>
      </c>
      <c r="K14" s="3">
        <f t="shared" si="5"/>
        <v>-16.652202422289594</v>
      </c>
      <c r="L14" s="3">
        <f t="shared" si="6"/>
        <v>0.06979960091178376</v>
      </c>
      <c r="M14" s="3">
        <f t="shared" si="7"/>
        <v>3.9992225439427025</v>
      </c>
      <c r="N14" s="3">
        <f t="shared" si="8"/>
        <v>-0.5253576740182835</v>
      </c>
      <c r="O14" s="3">
        <f t="shared" si="9"/>
        <v>-0.5950438175984547</v>
      </c>
      <c r="P14" s="3">
        <f t="shared" si="14"/>
        <v>-34.09349937374383</v>
      </c>
      <c r="Q14" s="3">
        <f t="shared" si="10"/>
        <v>0.5410219703985862</v>
      </c>
      <c r="R14" s="3">
        <f t="shared" si="11"/>
        <v>30.99827552769075</v>
      </c>
    </row>
    <row r="15" spans="1:18" s="3" customFormat="1" ht="11.25">
      <c r="A15" s="1">
        <f t="shared" si="15"/>
        <v>41587</v>
      </c>
      <c r="B15" s="2">
        <f t="shared" si="12"/>
        <v>0.4166666666666665</v>
      </c>
      <c r="C15" s="3">
        <f t="shared" si="16"/>
        <v>34.96666666666667</v>
      </c>
      <c r="D15" s="3">
        <f t="shared" si="0"/>
        <v>0.6102834617806839</v>
      </c>
      <c r="E15" s="3">
        <f t="shared" si="17"/>
        <v>138.4</v>
      </c>
      <c r="F15" s="4">
        <f t="shared" si="1"/>
        <v>2.4155356847601523</v>
      </c>
      <c r="G15" s="5">
        <f t="shared" si="13"/>
        <v>313</v>
      </c>
      <c r="H15" s="7">
        <f t="shared" si="2"/>
        <v>9.999999999999996</v>
      </c>
      <c r="I15" s="3">
        <f t="shared" si="3"/>
        <v>5.370832372164468</v>
      </c>
      <c r="J15" s="3">
        <f t="shared" si="4"/>
        <v>-0.2906357599775286</v>
      </c>
      <c r="K15" s="3">
        <f t="shared" si="5"/>
        <v>-16.652202422289594</v>
      </c>
      <c r="L15" s="3">
        <f t="shared" si="6"/>
        <v>0.06979960091178376</v>
      </c>
      <c r="M15" s="3">
        <f t="shared" si="7"/>
        <v>3.9992225439427025</v>
      </c>
      <c r="N15" s="3">
        <f t="shared" si="8"/>
        <v>-0.39445798011870875</v>
      </c>
      <c r="O15" s="3">
        <f t="shared" si="9"/>
        <v>-0.4607577058099014</v>
      </c>
      <c r="P15" s="3">
        <f t="shared" si="14"/>
        <v>-26.39947192103776</v>
      </c>
      <c r="Q15" s="3">
        <f t="shared" si="10"/>
        <v>0.5951059891055449</v>
      </c>
      <c r="R15" s="3">
        <f t="shared" si="11"/>
        <v>34.09706153870607</v>
      </c>
    </row>
    <row r="16" spans="1:18" s="3" customFormat="1" ht="11.25">
      <c r="A16" s="1">
        <f t="shared" si="15"/>
        <v>41587</v>
      </c>
      <c r="B16" s="2">
        <f t="shared" si="12"/>
        <v>0.43749999999999983</v>
      </c>
      <c r="C16" s="3">
        <f t="shared" si="16"/>
        <v>34.96666666666667</v>
      </c>
      <c r="D16" s="3">
        <f t="shared" si="0"/>
        <v>0.6102834617806839</v>
      </c>
      <c r="E16" s="3">
        <f t="shared" si="17"/>
        <v>138.4</v>
      </c>
      <c r="F16" s="4">
        <f t="shared" si="1"/>
        <v>2.4155356847601523</v>
      </c>
      <c r="G16" s="5">
        <f t="shared" si="13"/>
        <v>313</v>
      </c>
      <c r="H16" s="7">
        <f t="shared" si="2"/>
        <v>10.499999999999996</v>
      </c>
      <c r="I16" s="3">
        <f t="shared" si="3"/>
        <v>5.370832372164468</v>
      </c>
      <c r="J16" s="3">
        <f t="shared" si="4"/>
        <v>-0.2906357599775286</v>
      </c>
      <c r="K16" s="3">
        <f t="shared" si="5"/>
        <v>-16.652202422289594</v>
      </c>
      <c r="L16" s="3">
        <f t="shared" si="6"/>
        <v>0.06979960091178376</v>
      </c>
      <c r="M16" s="3">
        <f t="shared" si="7"/>
        <v>3.9992225439427025</v>
      </c>
      <c r="N16" s="3">
        <f t="shared" si="8"/>
        <v>-0.263558286219134</v>
      </c>
      <c r="O16" s="3">
        <f t="shared" si="9"/>
        <v>-0.3153985548779161</v>
      </c>
      <c r="P16" s="3">
        <f t="shared" si="14"/>
        <v>-18.071006059029877</v>
      </c>
      <c r="Q16" s="3">
        <f t="shared" si="10"/>
        <v>0.6357471066152586</v>
      </c>
      <c r="R16" s="3">
        <f t="shared" si="11"/>
        <v>36.4256260467079</v>
      </c>
    </row>
    <row r="17" spans="1:18" s="3" customFormat="1" ht="11.25">
      <c r="A17" s="1">
        <f t="shared" si="15"/>
        <v>41587</v>
      </c>
      <c r="B17" s="2">
        <f>B16+"0:15:00"</f>
        <v>0.4479166666666665</v>
      </c>
      <c r="C17" s="3">
        <f t="shared" si="16"/>
        <v>34.96666666666667</v>
      </c>
      <c r="D17" s="3">
        <f t="shared" si="0"/>
        <v>0.6102834617806839</v>
      </c>
      <c r="E17" s="3">
        <f t="shared" si="17"/>
        <v>138.4</v>
      </c>
      <c r="F17" s="4">
        <f t="shared" si="1"/>
        <v>2.4155356847601523</v>
      </c>
      <c r="G17" s="5">
        <f t="shared" si="13"/>
        <v>313</v>
      </c>
      <c r="H17" s="7">
        <f t="shared" si="2"/>
        <v>10.749999999999996</v>
      </c>
      <c r="I17" s="3">
        <f t="shared" si="3"/>
        <v>5.370832372164468</v>
      </c>
      <c r="J17" s="3">
        <f t="shared" si="4"/>
        <v>-0.2906357599775286</v>
      </c>
      <c r="K17" s="3">
        <f t="shared" si="5"/>
        <v>-16.652202422289594</v>
      </c>
      <c r="L17" s="3">
        <f t="shared" si="6"/>
        <v>0.06979960091178376</v>
      </c>
      <c r="M17" s="3">
        <f t="shared" si="7"/>
        <v>3.9992225439427025</v>
      </c>
      <c r="N17" s="3">
        <f t="shared" si="8"/>
        <v>-0.19810843926934663</v>
      </c>
      <c r="O17" s="3">
        <f t="shared" si="9"/>
        <v>-0.23921426079613553</v>
      </c>
      <c r="P17" s="3">
        <f t="shared" si="14"/>
        <v>-13.705967542960353</v>
      </c>
      <c r="Q17" s="3">
        <f t="shared" si="10"/>
        <v>0.6504357407636576</v>
      </c>
      <c r="R17" s="3">
        <f t="shared" si="11"/>
        <v>37.2672227902229</v>
      </c>
    </row>
    <row r="18" spans="1:18" s="3" customFormat="1" ht="11.25">
      <c r="A18" s="1">
        <f t="shared" si="15"/>
        <v>41587</v>
      </c>
      <c r="B18" s="2">
        <f>B17+"0:15:00"</f>
        <v>0.4583333333333332</v>
      </c>
      <c r="C18" s="3">
        <f t="shared" si="16"/>
        <v>34.96666666666667</v>
      </c>
      <c r="D18" s="3">
        <f t="shared" si="0"/>
        <v>0.6102834617806839</v>
      </c>
      <c r="E18" s="3">
        <f t="shared" si="17"/>
        <v>138.4</v>
      </c>
      <c r="F18" s="4">
        <f t="shared" si="1"/>
        <v>2.4155356847601523</v>
      </c>
      <c r="G18" s="5">
        <f t="shared" si="13"/>
        <v>313</v>
      </c>
      <c r="H18" s="7">
        <f t="shared" si="2"/>
        <v>10.999999999999996</v>
      </c>
      <c r="I18" s="3">
        <f t="shared" si="3"/>
        <v>5.370832372164468</v>
      </c>
      <c r="J18" s="3">
        <f t="shared" si="4"/>
        <v>-0.2906357599775286</v>
      </c>
      <c r="K18" s="3">
        <f t="shared" si="5"/>
        <v>-16.652202422289594</v>
      </c>
      <c r="L18" s="3">
        <f t="shared" si="6"/>
        <v>0.06979960091178376</v>
      </c>
      <c r="M18" s="3">
        <f t="shared" si="7"/>
        <v>3.9992225439427025</v>
      </c>
      <c r="N18" s="3">
        <f t="shared" si="8"/>
        <v>-0.1326585923195593</v>
      </c>
      <c r="O18" s="3">
        <f t="shared" si="9"/>
        <v>-0.161245978741023</v>
      </c>
      <c r="P18" s="3">
        <f t="shared" si="14"/>
        <v>-9.238714045316813</v>
      </c>
      <c r="Q18" s="3">
        <f t="shared" si="10"/>
        <v>0.6611075210778775</v>
      </c>
      <c r="R18" s="3">
        <f t="shared" si="11"/>
        <v>37.878670762118496</v>
      </c>
    </row>
    <row r="19" spans="1:18" s="3" customFormat="1" ht="11.25">
      <c r="A19" s="1">
        <f t="shared" si="15"/>
        <v>41587</v>
      </c>
      <c r="B19" s="2">
        <f>B18+"0:05:00"</f>
        <v>0.4618055555555554</v>
      </c>
      <c r="C19" s="3">
        <f t="shared" si="16"/>
        <v>34.96666666666667</v>
      </c>
      <c r="D19" s="3">
        <f t="shared" si="0"/>
        <v>0.6102834617806839</v>
      </c>
      <c r="E19" s="3">
        <f t="shared" si="17"/>
        <v>138.4</v>
      </c>
      <c r="F19" s="4">
        <f t="shared" si="1"/>
        <v>2.4155356847601523</v>
      </c>
      <c r="G19" s="5">
        <f t="shared" si="13"/>
        <v>313</v>
      </c>
      <c r="H19" s="7">
        <f t="shared" si="2"/>
        <v>11.08333333333333</v>
      </c>
      <c r="I19" s="3">
        <f t="shared" si="3"/>
        <v>5.370832372164468</v>
      </c>
      <c r="J19" s="3">
        <f t="shared" si="4"/>
        <v>-0.2906357599775286</v>
      </c>
      <c r="K19" s="3">
        <f t="shared" si="5"/>
        <v>-16.652202422289594</v>
      </c>
      <c r="L19" s="3">
        <f t="shared" si="6"/>
        <v>0.06979960091178376</v>
      </c>
      <c r="M19" s="3">
        <f t="shared" si="7"/>
        <v>3.9992225439427025</v>
      </c>
      <c r="N19" s="3">
        <f t="shared" si="8"/>
        <v>-0.11084197666962999</v>
      </c>
      <c r="O19" s="3">
        <f t="shared" si="9"/>
        <v>-0.13494964811900437</v>
      </c>
      <c r="P19" s="3">
        <f t="shared" si="14"/>
        <v>-7.732045283994519</v>
      </c>
      <c r="Q19" s="3">
        <f t="shared" si="10"/>
        <v>0.6637457194324377</v>
      </c>
      <c r="R19" s="3">
        <f t="shared" si="11"/>
        <v>38.02982839335315</v>
      </c>
    </row>
    <row r="20" spans="1:18" s="3" customFormat="1" ht="11.25">
      <c r="A20" s="1">
        <f t="shared" si="15"/>
        <v>41587</v>
      </c>
      <c r="B20" s="2">
        <f aca="true" t="shared" si="18" ref="B20:B40">B19+"0:05:00"</f>
        <v>0.4652777777777776</v>
      </c>
      <c r="C20" s="3">
        <f t="shared" si="16"/>
        <v>34.96666666666667</v>
      </c>
      <c r="D20" s="3">
        <f t="shared" si="0"/>
        <v>0.6102834617806839</v>
      </c>
      <c r="E20" s="3">
        <f t="shared" si="17"/>
        <v>138.4</v>
      </c>
      <c r="F20" s="4">
        <f t="shared" si="1"/>
        <v>2.4155356847601523</v>
      </c>
      <c r="G20" s="5">
        <f t="shared" si="13"/>
        <v>313</v>
      </c>
      <c r="H20" s="7">
        <f t="shared" si="2"/>
        <v>11.166666666666663</v>
      </c>
      <c r="I20" s="3">
        <f t="shared" si="3"/>
        <v>5.370832372164468</v>
      </c>
      <c r="J20" s="3">
        <f t="shared" si="4"/>
        <v>-0.2906357599775286</v>
      </c>
      <c r="K20" s="3">
        <f t="shared" si="5"/>
        <v>-16.652202422289594</v>
      </c>
      <c r="L20" s="3">
        <f t="shared" si="6"/>
        <v>0.06979960091178376</v>
      </c>
      <c r="M20" s="3">
        <f t="shared" si="7"/>
        <v>3.9992225439427025</v>
      </c>
      <c r="N20" s="3">
        <f t="shared" si="8"/>
        <v>-0.08902536101970122</v>
      </c>
      <c r="O20" s="3">
        <f t="shared" si="9"/>
        <v>-0.10853510957882394</v>
      </c>
      <c r="P20" s="3">
        <f t="shared" si="14"/>
        <v>-6.218603707856525</v>
      </c>
      <c r="Q20" s="3">
        <f t="shared" si="10"/>
        <v>0.6659170014678044</v>
      </c>
      <c r="R20" s="3">
        <f t="shared" si="11"/>
        <v>38.15423369011224</v>
      </c>
    </row>
    <row r="21" spans="1:18" s="3" customFormat="1" ht="11.25">
      <c r="A21" s="1">
        <f t="shared" si="15"/>
        <v>41587</v>
      </c>
      <c r="B21" s="2">
        <f t="shared" si="18"/>
        <v>0.46874999999999983</v>
      </c>
      <c r="C21" s="3">
        <f t="shared" si="16"/>
        <v>34.96666666666667</v>
      </c>
      <c r="D21" s="3">
        <f t="shared" si="0"/>
        <v>0.6102834617806839</v>
      </c>
      <c r="E21" s="3">
        <f t="shared" si="17"/>
        <v>138.4</v>
      </c>
      <c r="F21" s="4">
        <f t="shared" si="1"/>
        <v>2.4155356847601523</v>
      </c>
      <c r="G21" s="5">
        <f t="shared" si="13"/>
        <v>313</v>
      </c>
      <c r="H21" s="7">
        <f t="shared" si="2"/>
        <v>11.249999999999996</v>
      </c>
      <c r="I21" s="3">
        <f t="shared" si="3"/>
        <v>5.370832372164468</v>
      </c>
      <c r="J21" s="3">
        <f t="shared" si="4"/>
        <v>-0.2906357599775286</v>
      </c>
      <c r="K21" s="3">
        <f t="shared" si="5"/>
        <v>-16.652202422289594</v>
      </c>
      <c r="L21" s="3">
        <f t="shared" si="6"/>
        <v>0.06979960091178376</v>
      </c>
      <c r="M21" s="3">
        <f t="shared" si="7"/>
        <v>3.9992225439427025</v>
      </c>
      <c r="N21" s="3">
        <f t="shared" si="8"/>
        <v>-0.06720874536977191</v>
      </c>
      <c r="O21" s="3">
        <f t="shared" si="9"/>
        <v>-0.08202468956970976</v>
      </c>
      <c r="P21" s="3">
        <f t="shared" si="14"/>
        <v>-4.699668528215114</v>
      </c>
      <c r="Q21" s="3">
        <f t="shared" si="10"/>
        <v>0.6676179531513478</v>
      </c>
      <c r="R21" s="3">
        <f t="shared" si="11"/>
        <v>38.25169104273495</v>
      </c>
    </row>
    <row r="22" spans="1:18" s="3" customFormat="1" ht="11.25">
      <c r="A22" s="1">
        <f t="shared" si="15"/>
        <v>41587</v>
      </c>
      <c r="B22" s="2">
        <f t="shared" si="18"/>
        <v>0.47222222222222204</v>
      </c>
      <c r="C22" s="3">
        <f t="shared" si="16"/>
        <v>34.96666666666667</v>
      </c>
      <c r="D22" s="3">
        <f t="shared" si="0"/>
        <v>0.6102834617806839</v>
      </c>
      <c r="E22" s="3">
        <f t="shared" si="17"/>
        <v>138.4</v>
      </c>
      <c r="F22" s="4">
        <f t="shared" si="1"/>
        <v>2.4155356847601523</v>
      </c>
      <c r="G22" s="5">
        <f t="shared" si="13"/>
        <v>313</v>
      </c>
      <c r="H22" s="7">
        <f t="shared" si="2"/>
        <v>11.333333333333329</v>
      </c>
      <c r="I22" s="3">
        <f t="shared" si="3"/>
        <v>5.370832372164468</v>
      </c>
      <c r="J22" s="3">
        <f t="shared" si="4"/>
        <v>-0.2906357599775286</v>
      </c>
      <c r="K22" s="3">
        <f t="shared" si="5"/>
        <v>-16.652202422289594</v>
      </c>
      <c r="L22" s="3">
        <f t="shared" si="6"/>
        <v>0.06979960091178376</v>
      </c>
      <c r="M22" s="3">
        <f t="shared" si="7"/>
        <v>3.9992225439427025</v>
      </c>
      <c r="N22" s="3">
        <f t="shared" si="8"/>
        <v>-0.04539212971984313</v>
      </c>
      <c r="O22" s="3">
        <f t="shared" si="9"/>
        <v>-0.05544132300593157</v>
      </c>
      <c r="P22" s="3">
        <f t="shared" si="14"/>
        <v>-3.1765538188614335</v>
      </c>
      <c r="Q22" s="3">
        <f t="shared" si="10"/>
        <v>0.6688458771528747</v>
      </c>
      <c r="R22" s="3">
        <f t="shared" si="11"/>
        <v>38.322045905585256</v>
      </c>
    </row>
    <row r="23" spans="1:18" s="3" customFormat="1" ht="11.25">
      <c r="A23" s="1">
        <f t="shared" si="15"/>
        <v>41587</v>
      </c>
      <c r="B23" s="2">
        <f t="shared" si="18"/>
        <v>0.47569444444444425</v>
      </c>
      <c r="C23" s="3">
        <f t="shared" si="16"/>
        <v>34.96666666666667</v>
      </c>
      <c r="D23" s="3">
        <f t="shared" si="0"/>
        <v>0.6102834617806839</v>
      </c>
      <c r="E23" s="3">
        <f t="shared" si="17"/>
        <v>138.4</v>
      </c>
      <c r="F23" s="4">
        <f t="shared" si="1"/>
        <v>2.4155356847601523</v>
      </c>
      <c r="G23" s="5">
        <f t="shared" si="13"/>
        <v>313</v>
      </c>
      <c r="H23" s="7">
        <f t="shared" si="2"/>
        <v>11.416666666666663</v>
      </c>
      <c r="I23" s="3">
        <f t="shared" si="3"/>
        <v>5.370832372164468</v>
      </c>
      <c r="J23" s="3">
        <f t="shared" si="4"/>
        <v>-0.2906357599775286</v>
      </c>
      <c r="K23" s="3">
        <f t="shared" si="5"/>
        <v>-16.652202422289594</v>
      </c>
      <c r="L23" s="3">
        <f t="shared" si="6"/>
        <v>0.06979960091178376</v>
      </c>
      <c r="M23" s="3">
        <f t="shared" si="7"/>
        <v>3.9992225439427025</v>
      </c>
      <c r="N23" s="3">
        <f t="shared" si="8"/>
        <v>-0.023575514069913872</v>
      </c>
      <c r="O23" s="3">
        <f t="shared" si="9"/>
        <v>-0.02880841288560941</v>
      </c>
      <c r="P23" s="3">
        <f t="shared" si="14"/>
        <v>-1.6506004728157164</v>
      </c>
      <c r="Q23" s="3">
        <f t="shared" si="10"/>
        <v>0.6695988136776702</v>
      </c>
      <c r="R23" s="3">
        <f t="shared" si="11"/>
        <v>38.365185990697285</v>
      </c>
    </row>
    <row r="24" spans="1:18" s="3" customFormat="1" ht="11.25">
      <c r="A24" s="1">
        <f t="shared" si="15"/>
        <v>41587</v>
      </c>
      <c r="B24" s="2">
        <f t="shared" si="18"/>
        <v>0.47916666666666646</v>
      </c>
      <c r="C24" s="3">
        <f t="shared" si="16"/>
        <v>34.96666666666667</v>
      </c>
      <c r="D24" s="3">
        <f t="shared" si="0"/>
        <v>0.6102834617806839</v>
      </c>
      <c r="E24" s="3">
        <f t="shared" si="17"/>
        <v>138.4</v>
      </c>
      <c r="F24" s="4">
        <f t="shared" si="1"/>
        <v>2.4155356847601523</v>
      </c>
      <c r="G24" s="5">
        <f t="shared" si="13"/>
        <v>313</v>
      </c>
      <c r="H24" s="7">
        <f t="shared" si="2"/>
        <v>11.499999999999995</v>
      </c>
      <c r="I24" s="3">
        <f t="shared" si="3"/>
        <v>5.370832372164468</v>
      </c>
      <c r="J24" s="3">
        <f t="shared" si="4"/>
        <v>-0.2906357599775286</v>
      </c>
      <c r="K24" s="3">
        <f t="shared" si="5"/>
        <v>-16.652202422289594</v>
      </c>
      <c r="L24" s="3">
        <f t="shared" si="6"/>
        <v>0.06979960091178376</v>
      </c>
      <c r="M24" s="3">
        <f t="shared" si="7"/>
        <v>3.9992225439427025</v>
      </c>
      <c r="N24" s="3">
        <f t="shared" si="8"/>
        <v>-0.0017588984199850277</v>
      </c>
      <c r="O24" s="3">
        <f t="shared" si="9"/>
        <v>-0.002149682673379892</v>
      </c>
      <c r="P24" s="3">
        <f t="shared" si="14"/>
        <v>-0.12316774447706767</v>
      </c>
      <c r="Q24" s="3">
        <f t="shared" si="10"/>
        <v>0.6698755557689039</v>
      </c>
      <c r="R24" s="3">
        <f t="shared" si="11"/>
        <v>38.3810421445386</v>
      </c>
    </row>
    <row r="25" spans="1:18" s="3" customFormat="1" ht="11.25">
      <c r="A25" s="1">
        <f t="shared" si="15"/>
        <v>41587</v>
      </c>
      <c r="B25" s="2">
        <f t="shared" si="18"/>
        <v>0.4826388888888887</v>
      </c>
      <c r="C25" s="3">
        <f t="shared" si="16"/>
        <v>34.96666666666667</v>
      </c>
      <c r="D25" s="3">
        <f t="shared" si="0"/>
        <v>0.6102834617806839</v>
      </c>
      <c r="E25" s="3">
        <f t="shared" si="17"/>
        <v>138.4</v>
      </c>
      <c r="F25" s="4">
        <f t="shared" si="1"/>
        <v>2.4155356847601523</v>
      </c>
      <c r="G25" s="5">
        <f t="shared" si="13"/>
        <v>313</v>
      </c>
      <c r="H25" s="7">
        <f t="shared" si="2"/>
        <v>11.583333333333329</v>
      </c>
      <c r="I25" s="3">
        <f t="shared" si="3"/>
        <v>5.370832372164468</v>
      </c>
      <c r="J25" s="3">
        <f t="shared" si="4"/>
        <v>-0.2906357599775286</v>
      </c>
      <c r="K25" s="3">
        <f t="shared" si="5"/>
        <v>-16.652202422289594</v>
      </c>
      <c r="L25" s="3">
        <f t="shared" si="6"/>
        <v>0.06979960091178376</v>
      </c>
      <c r="M25" s="3">
        <f t="shared" si="7"/>
        <v>3.9992225439427025</v>
      </c>
      <c r="N25" s="3">
        <f t="shared" si="8"/>
        <v>0.02005771722994422</v>
      </c>
      <c r="O25" s="3">
        <f t="shared" si="9"/>
        <v>0.02451097633038512</v>
      </c>
      <c r="P25" s="3">
        <f t="shared" si="14"/>
        <v>1.4043754954761254</v>
      </c>
      <c r="Q25" s="3">
        <f t="shared" si="10"/>
        <v>0.6696756588013448</v>
      </c>
      <c r="R25" s="3">
        <f t="shared" si="11"/>
        <v>38.36958889196</v>
      </c>
    </row>
    <row r="26" spans="1:18" s="3" customFormat="1" ht="11.25">
      <c r="A26" s="1">
        <f t="shared" si="15"/>
        <v>41587</v>
      </c>
      <c r="B26" s="2">
        <f t="shared" si="18"/>
        <v>0.4861111111111109</v>
      </c>
      <c r="C26" s="3">
        <f t="shared" si="16"/>
        <v>34.96666666666667</v>
      </c>
      <c r="D26" s="3">
        <f t="shared" si="0"/>
        <v>0.6102834617806839</v>
      </c>
      <c r="E26" s="3">
        <f t="shared" si="17"/>
        <v>138.4</v>
      </c>
      <c r="F26" s="4">
        <f t="shared" si="1"/>
        <v>2.4155356847601523</v>
      </c>
      <c r="G26" s="5">
        <f t="shared" si="13"/>
        <v>313</v>
      </c>
      <c r="H26" s="7">
        <f t="shared" si="2"/>
        <v>11.66666666666666</v>
      </c>
      <c r="I26" s="3">
        <f t="shared" si="3"/>
        <v>5.370832372164468</v>
      </c>
      <c r="J26" s="3">
        <f t="shared" si="4"/>
        <v>-0.2906357599775286</v>
      </c>
      <c r="K26" s="3">
        <f t="shared" si="5"/>
        <v>-16.652202422289594</v>
      </c>
      <c r="L26" s="3">
        <f t="shared" si="6"/>
        <v>0.06979960091178376</v>
      </c>
      <c r="M26" s="3">
        <f t="shared" si="7"/>
        <v>3.9992225439427025</v>
      </c>
      <c r="N26" s="3">
        <f t="shared" si="8"/>
        <v>0.041874332879873036</v>
      </c>
      <c r="O26" s="3">
        <f t="shared" si="9"/>
        <v>0.051149660265152275</v>
      </c>
      <c r="P26" s="3">
        <f t="shared" si="14"/>
        <v>2.930659656721233</v>
      </c>
      <c r="Q26" s="3">
        <f t="shared" si="10"/>
        <v>0.6689994439920981</v>
      </c>
      <c r="R26" s="3">
        <f t="shared" si="11"/>
        <v>38.33084463734592</v>
      </c>
    </row>
    <row r="27" spans="1:18" s="3" customFormat="1" ht="11.25">
      <c r="A27" s="1">
        <f t="shared" si="15"/>
        <v>41587</v>
      </c>
      <c r="B27" s="2">
        <f t="shared" si="18"/>
        <v>0.4895833333333331</v>
      </c>
      <c r="C27" s="3">
        <f t="shared" si="16"/>
        <v>34.96666666666667</v>
      </c>
      <c r="D27" s="3">
        <f t="shared" si="0"/>
        <v>0.6102834617806839</v>
      </c>
      <c r="E27" s="3">
        <f t="shared" si="17"/>
        <v>138.4</v>
      </c>
      <c r="F27" s="4">
        <f t="shared" si="1"/>
        <v>2.4155356847601523</v>
      </c>
      <c r="G27" s="5">
        <f t="shared" si="13"/>
        <v>313</v>
      </c>
      <c r="H27" s="7">
        <f t="shared" si="2"/>
        <v>11.749999999999995</v>
      </c>
      <c r="I27" s="3">
        <f t="shared" si="3"/>
        <v>5.370832372164468</v>
      </c>
      <c r="J27" s="3">
        <f t="shared" si="4"/>
        <v>-0.2906357599775286</v>
      </c>
      <c r="K27" s="3">
        <f t="shared" si="5"/>
        <v>-16.652202422289594</v>
      </c>
      <c r="L27" s="3">
        <f t="shared" si="6"/>
        <v>0.06979960091178376</v>
      </c>
      <c r="M27" s="3">
        <f t="shared" si="7"/>
        <v>3.9992225439427025</v>
      </c>
      <c r="N27" s="3">
        <f t="shared" si="8"/>
        <v>0.06369094852980231</v>
      </c>
      <c r="O27" s="3">
        <f t="shared" si="9"/>
        <v>0.07774260818426333</v>
      </c>
      <c r="P27" s="3">
        <f t="shared" si="14"/>
        <v>4.4543233372975015</v>
      </c>
      <c r="Q27" s="3">
        <f t="shared" si="10"/>
        <v>0.6678479958635685</v>
      </c>
      <c r="R27" s="3">
        <f t="shared" si="11"/>
        <v>38.264871519252935</v>
      </c>
    </row>
    <row r="28" spans="1:18" s="3" customFormat="1" ht="11.25">
      <c r="A28" s="1">
        <f t="shared" si="15"/>
        <v>41587</v>
      </c>
      <c r="B28" s="2">
        <f t="shared" si="18"/>
        <v>0.4930555555555553</v>
      </c>
      <c r="C28" s="3">
        <f t="shared" si="16"/>
        <v>34.96666666666667</v>
      </c>
      <c r="D28" s="3">
        <f t="shared" si="0"/>
        <v>0.6102834617806839</v>
      </c>
      <c r="E28" s="3">
        <f t="shared" si="17"/>
        <v>138.4</v>
      </c>
      <c r="F28" s="4">
        <f t="shared" si="1"/>
        <v>2.4155356847601523</v>
      </c>
      <c r="G28" s="5">
        <f t="shared" si="13"/>
        <v>313</v>
      </c>
      <c r="H28" s="7">
        <f t="shared" si="2"/>
        <v>11.833333333333327</v>
      </c>
      <c r="I28" s="3">
        <f t="shared" si="3"/>
        <v>5.370832372164468</v>
      </c>
      <c r="J28" s="3">
        <f t="shared" si="4"/>
        <v>-0.2906357599775286</v>
      </c>
      <c r="K28" s="3">
        <f t="shared" si="5"/>
        <v>-16.652202422289594</v>
      </c>
      <c r="L28" s="3">
        <f t="shared" si="6"/>
        <v>0.06979960091178376</v>
      </c>
      <c r="M28" s="3">
        <f t="shared" si="7"/>
        <v>3.9992225439427025</v>
      </c>
      <c r="N28" s="3">
        <f t="shared" si="8"/>
        <v>0.08550756417973113</v>
      </c>
      <c r="O28" s="3">
        <f t="shared" si="9"/>
        <v>0.10426635527522002</v>
      </c>
      <c r="P28" s="3">
        <f t="shared" si="14"/>
        <v>5.974022102481714</v>
      </c>
      <c r="Q28" s="3">
        <f t="shared" si="10"/>
        <v>0.666223153705494</v>
      </c>
      <c r="R28" s="3">
        <f t="shared" si="11"/>
        <v>38.17177492122034</v>
      </c>
    </row>
    <row r="29" spans="1:18" s="3" customFormat="1" ht="11.25">
      <c r="A29" s="1">
        <f t="shared" si="15"/>
        <v>41587</v>
      </c>
      <c r="B29" s="2">
        <f t="shared" si="18"/>
        <v>0.4965277777777775</v>
      </c>
      <c r="C29" s="3">
        <f t="shared" si="16"/>
        <v>34.96666666666667</v>
      </c>
      <c r="D29" s="3">
        <f t="shared" si="0"/>
        <v>0.6102834617806839</v>
      </c>
      <c r="E29" s="3">
        <f t="shared" si="17"/>
        <v>138.4</v>
      </c>
      <c r="F29" s="4">
        <f t="shared" si="1"/>
        <v>2.4155356847601523</v>
      </c>
      <c r="G29" s="5">
        <f t="shared" si="13"/>
        <v>313</v>
      </c>
      <c r="H29" s="7">
        <f t="shared" si="2"/>
        <v>11.91666666666666</v>
      </c>
      <c r="I29" s="3">
        <f t="shared" si="3"/>
        <v>5.370832372164468</v>
      </c>
      <c r="J29" s="3">
        <f t="shared" si="4"/>
        <v>-0.2906357599775286</v>
      </c>
      <c r="K29" s="3">
        <f t="shared" si="5"/>
        <v>-16.652202422289594</v>
      </c>
      <c r="L29" s="3">
        <f t="shared" si="6"/>
        <v>0.06979960091178376</v>
      </c>
      <c r="M29" s="3">
        <f t="shared" si="7"/>
        <v>3.9992225439427025</v>
      </c>
      <c r="N29" s="3">
        <f t="shared" si="8"/>
        <v>0.10732417982966039</v>
      </c>
      <c r="O29" s="3">
        <f t="shared" si="9"/>
        <v>0.13069788144031955</v>
      </c>
      <c r="P29" s="3">
        <f t="shared" si="14"/>
        <v>7.488436997831523</v>
      </c>
      <c r="Q29" s="3">
        <f t="shared" si="10"/>
        <v>0.6641274971929779</v>
      </c>
      <c r="R29" s="3">
        <f t="shared" si="11"/>
        <v>38.051702647744065</v>
      </c>
    </row>
    <row r="30" spans="1:18" s="3" customFormat="1" ht="11.25">
      <c r="A30" s="1">
        <f t="shared" si="15"/>
        <v>41587</v>
      </c>
      <c r="B30" s="2">
        <f t="shared" si="18"/>
        <v>0.4999999999999997</v>
      </c>
      <c r="C30" s="3">
        <f t="shared" si="16"/>
        <v>34.96666666666667</v>
      </c>
      <c r="D30" s="3">
        <f t="shared" si="0"/>
        <v>0.6102834617806839</v>
      </c>
      <c r="E30" s="3">
        <f t="shared" si="17"/>
        <v>138.4</v>
      </c>
      <c r="F30" s="4">
        <f t="shared" si="1"/>
        <v>2.4155356847601523</v>
      </c>
      <c r="G30" s="5">
        <f t="shared" si="13"/>
        <v>313</v>
      </c>
      <c r="H30" s="7">
        <f t="shared" si="2"/>
        <v>11.999999999999993</v>
      </c>
      <c r="I30" s="3">
        <f t="shared" si="3"/>
        <v>5.370832372164468</v>
      </c>
      <c r="J30" s="3">
        <f t="shared" si="4"/>
        <v>-0.2906357599775286</v>
      </c>
      <c r="K30" s="3">
        <f t="shared" si="5"/>
        <v>-16.652202422289594</v>
      </c>
      <c r="L30" s="3">
        <f t="shared" si="6"/>
        <v>0.06979960091178376</v>
      </c>
      <c r="M30" s="3">
        <f t="shared" si="7"/>
        <v>3.9992225439427025</v>
      </c>
      <c r="N30" s="3">
        <f t="shared" si="8"/>
        <v>0.1291407954795892</v>
      </c>
      <c r="O30" s="3">
        <f t="shared" si="9"/>
        <v>0.15701475298701312</v>
      </c>
      <c r="P30" s="3">
        <f t="shared" si="14"/>
        <v>8.996282667444987</v>
      </c>
      <c r="Q30" s="3">
        <f t="shared" si="10"/>
        <v>0.661564326422369</v>
      </c>
      <c r="R30" s="3">
        <f t="shared" si="11"/>
        <v>37.904843780416876</v>
      </c>
    </row>
    <row r="31" spans="1:18" s="3" customFormat="1" ht="11.25">
      <c r="A31" s="1">
        <f t="shared" si="15"/>
        <v>41587</v>
      </c>
      <c r="B31" s="2">
        <f t="shared" si="18"/>
        <v>0.503472222222222</v>
      </c>
      <c r="C31" s="3">
        <f t="shared" si="16"/>
        <v>34.96666666666667</v>
      </c>
      <c r="D31" s="3">
        <f t="shared" si="0"/>
        <v>0.6102834617806839</v>
      </c>
      <c r="E31" s="3">
        <f t="shared" si="17"/>
        <v>138.4</v>
      </c>
      <c r="F31" s="4">
        <f t="shared" si="1"/>
        <v>2.4155356847601523</v>
      </c>
      <c r="G31" s="5">
        <f t="shared" si="13"/>
        <v>313</v>
      </c>
      <c r="H31" s="7">
        <f t="shared" si="2"/>
        <v>12.083333333333329</v>
      </c>
      <c r="I31" s="3">
        <f t="shared" si="3"/>
        <v>5.370832372164468</v>
      </c>
      <c r="J31" s="3">
        <f t="shared" si="4"/>
        <v>-0.2906357599775286</v>
      </c>
      <c r="K31" s="3">
        <f t="shared" si="5"/>
        <v>-16.652202422289594</v>
      </c>
      <c r="L31" s="3">
        <f t="shared" si="6"/>
        <v>0.06979960091178376</v>
      </c>
      <c r="M31" s="3">
        <f t="shared" si="7"/>
        <v>3.9992225439427025</v>
      </c>
      <c r="N31" s="3">
        <f t="shared" si="8"/>
        <v>0.15095741112951894</v>
      </c>
      <c r="O31" s="3">
        <f t="shared" si="9"/>
        <v>0.18319525537542417</v>
      </c>
      <c r="P31" s="3">
        <f t="shared" si="14"/>
        <v>10.496314959833112</v>
      </c>
      <c r="Q31" s="3">
        <f t="shared" si="10"/>
        <v>0.658537636723259</v>
      </c>
      <c r="R31" s="3">
        <f t="shared" si="11"/>
        <v>37.73142723476215</v>
      </c>
    </row>
    <row r="32" spans="1:18" s="3" customFormat="1" ht="11.25">
      <c r="A32" s="1">
        <f t="shared" si="15"/>
        <v>41587</v>
      </c>
      <c r="B32" s="2">
        <f t="shared" si="18"/>
        <v>0.5069444444444442</v>
      </c>
      <c r="C32" s="3">
        <f t="shared" si="16"/>
        <v>34.96666666666667</v>
      </c>
      <c r="D32" s="3">
        <f t="shared" si="0"/>
        <v>0.6102834617806839</v>
      </c>
      <c r="E32" s="3">
        <f t="shared" si="17"/>
        <v>138.4</v>
      </c>
      <c r="F32" s="4">
        <f t="shared" si="1"/>
        <v>2.4155356847601523</v>
      </c>
      <c r="G32" s="5">
        <f t="shared" si="13"/>
        <v>313</v>
      </c>
      <c r="H32" s="7">
        <f t="shared" si="2"/>
        <v>12.16666666666666</v>
      </c>
      <c r="I32" s="3">
        <f t="shared" si="3"/>
        <v>5.370832372164468</v>
      </c>
      <c r="J32" s="3">
        <f t="shared" si="4"/>
        <v>-0.2906357599775286</v>
      </c>
      <c r="K32" s="3">
        <f t="shared" si="5"/>
        <v>-16.652202422289594</v>
      </c>
      <c r="L32" s="3">
        <f t="shared" si="6"/>
        <v>0.06979960091178376</v>
      </c>
      <c r="M32" s="3">
        <f t="shared" si="7"/>
        <v>3.9992225439427025</v>
      </c>
      <c r="N32" s="3">
        <f t="shared" si="8"/>
        <v>0.17277402677944775</v>
      </c>
      <c r="O32" s="3">
        <f t="shared" si="9"/>
        <v>0.209218515222137</v>
      </c>
      <c r="P32" s="3">
        <f t="shared" si="14"/>
        <v>11.98733791822202</v>
      </c>
      <c r="Q32" s="3">
        <f t="shared" si="10"/>
        <v>0.6550520886898604</v>
      </c>
      <c r="R32" s="3">
        <f t="shared" si="11"/>
        <v>37.53172004315829</v>
      </c>
    </row>
    <row r="33" spans="1:18" s="3" customFormat="1" ht="11.25">
      <c r="A33" s="1">
        <f t="shared" si="15"/>
        <v>41587</v>
      </c>
      <c r="B33" s="2">
        <f t="shared" si="18"/>
        <v>0.5104166666666664</v>
      </c>
      <c r="C33" s="3">
        <f t="shared" si="16"/>
        <v>34.96666666666667</v>
      </c>
      <c r="D33" s="3">
        <f t="shared" si="0"/>
        <v>0.6102834617806839</v>
      </c>
      <c r="E33" s="3">
        <f t="shared" si="17"/>
        <v>138.4</v>
      </c>
      <c r="F33" s="4">
        <f t="shared" si="1"/>
        <v>2.4155356847601523</v>
      </c>
      <c r="G33" s="5">
        <f t="shared" si="13"/>
        <v>313</v>
      </c>
      <c r="H33" s="7">
        <f t="shared" si="2"/>
        <v>12.249999999999993</v>
      </c>
      <c r="I33" s="3">
        <f t="shared" si="3"/>
        <v>5.370832372164468</v>
      </c>
      <c r="J33" s="3">
        <f t="shared" si="4"/>
        <v>-0.2906357599775286</v>
      </c>
      <c r="K33" s="3">
        <f t="shared" si="5"/>
        <v>-16.652202422289594</v>
      </c>
      <c r="L33" s="3">
        <f t="shared" si="6"/>
        <v>0.06979960091178376</v>
      </c>
      <c r="M33" s="3">
        <f t="shared" si="7"/>
        <v>3.9992225439427025</v>
      </c>
      <c r="N33" s="3">
        <f t="shared" si="8"/>
        <v>0.19459064242937657</v>
      </c>
      <c r="O33" s="3">
        <f t="shared" si="9"/>
        <v>0.23506461005360818</v>
      </c>
      <c r="P33" s="3">
        <f t="shared" si="14"/>
        <v>13.46821006896021</v>
      </c>
      <c r="Q33" s="3">
        <f t="shared" si="10"/>
        <v>0.6511129739462278</v>
      </c>
      <c r="R33" s="3">
        <f t="shared" si="11"/>
        <v>37.30602539333038</v>
      </c>
    </row>
    <row r="34" spans="1:18" s="3" customFormat="1" ht="11.25">
      <c r="A34" s="1">
        <f t="shared" si="15"/>
        <v>41587</v>
      </c>
      <c r="B34" s="2">
        <f t="shared" si="18"/>
        <v>0.5138888888888886</v>
      </c>
      <c r="C34" s="3">
        <f t="shared" si="16"/>
        <v>34.96666666666667</v>
      </c>
      <c r="D34" s="3">
        <f t="shared" si="0"/>
        <v>0.6102834617806839</v>
      </c>
      <c r="E34" s="3">
        <f t="shared" si="17"/>
        <v>138.4</v>
      </c>
      <c r="F34" s="4">
        <f t="shared" si="1"/>
        <v>2.4155356847601523</v>
      </c>
      <c r="G34" s="5">
        <f t="shared" si="13"/>
        <v>313</v>
      </c>
      <c r="H34" s="7">
        <f t="shared" si="2"/>
        <v>12.333333333333327</v>
      </c>
      <c r="I34" s="3">
        <f t="shared" si="3"/>
        <v>5.370832372164468</v>
      </c>
      <c r="J34" s="3">
        <f t="shared" si="4"/>
        <v>-0.2906357599775286</v>
      </c>
      <c r="K34" s="3">
        <f t="shared" si="5"/>
        <v>-16.652202422289594</v>
      </c>
      <c r="L34" s="3">
        <f t="shared" si="6"/>
        <v>0.06979960091178376</v>
      </c>
      <c r="M34" s="3">
        <f t="shared" si="7"/>
        <v>3.9992225439427025</v>
      </c>
      <c r="N34" s="3">
        <f t="shared" si="8"/>
        <v>0.21640725807930583</v>
      </c>
      <c r="O34" s="3">
        <f t="shared" si="9"/>
        <v>0.26071466462654785</v>
      </c>
      <c r="P34" s="3">
        <f t="shared" si="14"/>
        <v>14.937849940269889</v>
      </c>
      <c r="Q34" s="3">
        <f t="shared" si="10"/>
        <v>0.6467261772155526</v>
      </c>
      <c r="R34" s="3">
        <f t="shared" si="11"/>
        <v>37.054680455080906</v>
      </c>
    </row>
    <row r="35" spans="1:18" s="3" customFormat="1" ht="11.25">
      <c r="A35" s="1">
        <f t="shared" si="15"/>
        <v>41587</v>
      </c>
      <c r="B35" s="2">
        <f t="shared" si="18"/>
        <v>0.5173611111111108</v>
      </c>
      <c r="C35" s="3">
        <f t="shared" si="16"/>
        <v>34.96666666666667</v>
      </c>
      <c r="D35" s="3">
        <f t="shared" si="0"/>
        <v>0.6102834617806839</v>
      </c>
      <c r="E35" s="3">
        <f t="shared" si="17"/>
        <v>138.4</v>
      </c>
      <c r="F35" s="4">
        <f t="shared" si="1"/>
        <v>2.4155356847601523</v>
      </c>
      <c r="G35" s="5">
        <f t="shared" si="13"/>
        <v>313</v>
      </c>
      <c r="H35" s="7">
        <f t="shared" si="2"/>
        <v>12.41666666666666</v>
      </c>
      <c r="I35" s="3">
        <f t="shared" si="3"/>
        <v>5.370832372164468</v>
      </c>
      <c r="J35" s="3">
        <f t="shared" si="4"/>
        <v>-0.2906357599775286</v>
      </c>
      <c r="K35" s="3">
        <f t="shared" si="5"/>
        <v>-16.652202422289594</v>
      </c>
      <c r="L35" s="3">
        <f t="shared" si="6"/>
        <v>0.06979960091178376</v>
      </c>
      <c r="M35" s="3">
        <f t="shared" si="7"/>
        <v>3.9992225439427025</v>
      </c>
      <c r="N35" s="3">
        <f t="shared" si="8"/>
        <v>0.23822387372923515</v>
      </c>
      <c r="O35" s="3">
        <f t="shared" si="9"/>
        <v>0.2861509329732602</v>
      </c>
      <c r="P35" s="3">
        <f t="shared" si="14"/>
        <v>16.395240763098716</v>
      </c>
      <c r="Q35" s="3">
        <f t="shared" si="10"/>
        <v>0.641898135303038</v>
      </c>
      <c r="R35" s="3">
        <f t="shared" si="11"/>
        <v>36.77805403018154</v>
      </c>
    </row>
    <row r="36" spans="1:18" s="3" customFormat="1" ht="11.25">
      <c r="A36" s="1">
        <f t="shared" si="15"/>
        <v>41587</v>
      </c>
      <c r="B36" s="2">
        <f t="shared" si="18"/>
        <v>0.520833333333333</v>
      </c>
      <c r="C36" s="3">
        <f t="shared" si="16"/>
        <v>34.96666666666667</v>
      </c>
      <c r="D36" s="3">
        <f t="shared" si="0"/>
        <v>0.6102834617806839</v>
      </c>
      <c r="E36" s="3">
        <f t="shared" si="17"/>
        <v>138.4</v>
      </c>
      <c r="F36" s="4">
        <f t="shared" si="1"/>
        <v>2.4155356847601523</v>
      </c>
      <c r="G36" s="5">
        <f t="shared" si="13"/>
        <v>313</v>
      </c>
      <c r="H36" s="7">
        <f t="shared" si="2"/>
        <v>12.499999999999993</v>
      </c>
      <c r="I36" s="3">
        <f t="shared" si="3"/>
        <v>5.370832372164468</v>
      </c>
      <c r="J36" s="3">
        <f t="shared" si="4"/>
        <v>-0.2906357599775286</v>
      </c>
      <c r="K36" s="3">
        <f t="shared" si="5"/>
        <v>-16.652202422289594</v>
      </c>
      <c r="L36" s="3">
        <f t="shared" si="6"/>
        <v>0.06979960091178376</v>
      </c>
      <c r="M36" s="3">
        <f t="shared" si="7"/>
        <v>3.9992225439427025</v>
      </c>
      <c r="N36" s="3">
        <f t="shared" si="8"/>
        <v>0.2600404893791639</v>
      </c>
      <c r="O36" s="3">
        <f t="shared" si="9"/>
        <v>0.3113568656738856</v>
      </c>
      <c r="P36" s="3">
        <f t="shared" si="14"/>
        <v>17.83943432553534</v>
      </c>
      <c r="Q36" s="3">
        <f t="shared" si="10"/>
        <v>0.6366357936244433</v>
      </c>
      <c r="R36" s="3">
        <f t="shared" si="11"/>
        <v>36.47654406164229</v>
      </c>
    </row>
    <row r="37" spans="1:18" s="3" customFormat="1" ht="11.25">
      <c r="A37" s="1">
        <f t="shared" si="15"/>
        <v>41587</v>
      </c>
      <c r="B37" s="2">
        <f t="shared" si="18"/>
        <v>0.5243055555555552</v>
      </c>
      <c r="C37" s="3">
        <f t="shared" si="16"/>
        <v>34.96666666666667</v>
      </c>
      <c r="D37" s="3">
        <f t="shared" si="0"/>
        <v>0.6102834617806839</v>
      </c>
      <c r="E37" s="3">
        <f t="shared" si="17"/>
        <v>138.4</v>
      </c>
      <c r="F37" s="4">
        <f t="shared" si="1"/>
        <v>2.4155356847601523</v>
      </c>
      <c r="G37" s="5">
        <f t="shared" si="13"/>
        <v>313</v>
      </c>
      <c r="H37" s="7">
        <f t="shared" si="2"/>
        <v>12.583333333333325</v>
      </c>
      <c r="I37" s="3">
        <f t="shared" si="3"/>
        <v>5.370832372164468</v>
      </c>
      <c r="J37" s="3">
        <f t="shared" si="4"/>
        <v>-0.2906357599775286</v>
      </c>
      <c r="K37" s="3">
        <f t="shared" si="5"/>
        <v>-16.652202422289594</v>
      </c>
      <c r="L37" s="3">
        <f t="shared" si="6"/>
        <v>0.06979960091178376</v>
      </c>
      <c r="M37" s="3">
        <f t="shared" si="7"/>
        <v>3.9992225439427025</v>
      </c>
      <c r="N37" s="3">
        <f t="shared" si="8"/>
        <v>0.2818571050290927</v>
      </c>
      <c r="O37" s="3">
        <f t="shared" si="9"/>
        <v>0.3363171621924528</v>
      </c>
      <c r="P37" s="3">
        <f t="shared" si="14"/>
        <v>19.26955397144432</v>
      </c>
      <c r="Q37" s="3">
        <f t="shared" si="10"/>
        <v>0.6309465609186516</v>
      </c>
      <c r="R37" s="3">
        <f t="shared" si="11"/>
        <v>36.15057503893263</v>
      </c>
    </row>
    <row r="38" spans="1:18" s="3" customFormat="1" ht="11.25">
      <c r="A38" s="1">
        <f t="shared" si="15"/>
        <v>41587</v>
      </c>
      <c r="B38" s="2">
        <f t="shared" si="18"/>
        <v>0.5277777777777775</v>
      </c>
      <c r="C38" s="3">
        <f t="shared" si="16"/>
        <v>34.96666666666667</v>
      </c>
      <c r="D38" s="3">
        <f t="shared" si="0"/>
        <v>0.6102834617806839</v>
      </c>
      <c r="E38" s="3">
        <f t="shared" si="17"/>
        <v>138.4</v>
      </c>
      <c r="F38" s="4">
        <f t="shared" si="1"/>
        <v>2.4155356847601523</v>
      </c>
      <c r="G38" s="5">
        <f t="shared" si="13"/>
        <v>313</v>
      </c>
      <c r="H38" s="7">
        <f t="shared" si="2"/>
        <v>12.666666666666659</v>
      </c>
      <c r="I38" s="3">
        <f t="shared" si="3"/>
        <v>5.370832372164468</v>
      </c>
      <c r="J38" s="3">
        <f t="shared" si="4"/>
        <v>-0.2906357599775286</v>
      </c>
      <c r="K38" s="3">
        <f t="shared" si="5"/>
        <v>-16.652202422289594</v>
      </c>
      <c r="L38" s="3">
        <f t="shared" si="6"/>
        <v>0.06979960091178376</v>
      </c>
      <c r="M38" s="3">
        <f t="shared" si="7"/>
        <v>3.9992225439427025</v>
      </c>
      <c r="N38" s="3">
        <f t="shared" si="8"/>
        <v>0.30367372067902204</v>
      </c>
      <c r="O38" s="3">
        <f t="shared" si="9"/>
        <v>0.3610178084286242</v>
      </c>
      <c r="P38" s="3">
        <f t="shared" si="14"/>
        <v>20.684796752022645</v>
      </c>
      <c r="Q38" s="3">
        <f t="shared" si="10"/>
        <v>0.6248382627735632</v>
      </c>
      <c r="R38" s="3">
        <f t="shared" si="11"/>
        <v>35.800595335211476</v>
      </c>
    </row>
    <row r="39" spans="1:18" s="3" customFormat="1" ht="11.25">
      <c r="A39" s="1">
        <f t="shared" si="15"/>
        <v>41587</v>
      </c>
      <c r="B39" s="2">
        <f t="shared" si="18"/>
        <v>0.5312499999999997</v>
      </c>
      <c r="C39" s="3">
        <f t="shared" si="16"/>
        <v>34.96666666666667</v>
      </c>
      <c r="D39" s="3">
        <f t="shared" si="0"/>
        <v>0.6102834617806839</v>
      </c>
      <c r="E39" s="3">
        <f t="shared" si="17"/>
        <v>138.4</v>
      </c>
      <c r="F39" s="4">
        <f t="shared" si="1"/>
        <v>2.4155356847601523</v>
      </c>
      <c r="G39" s="5">
        <f t="shared" si="13"/>
        <v>313</v>
      </c>
      <c r="H39" s="7">
        <f t="shared" si="2"/>
        <v>12.749999999999993</v>
      </c>
      <c r="I39" s="3">
        <f t="shared" si="3"/>
        <v>5.370832372164468</v>
      </c>
      <c r="J39" s="3">
        <f t="shared" si="4"/>
        <v>-0.2906357599775286</v>
      </c>
      <c r="K39" s="3">
        <f t="shared" si="5"/>
        <v>-16.652202422289594</v>
      </c>
      <c r="L39" s="3">
        <f t="shared" si="6"/>
        <v>0.06979960091178376</v>
      </c>
      <c r="M39" s="3">
        <f t="shared" si="7"/>
        <v>3.9992225439427025</v>
      </c>
      <c r="N39" s="3">
        <f t="shared" si="8"/>
        <v>0.3254903363289513</v>
      </c>
      <c r="O39" s="3">
        <f t="shared" si="9"/>
        <v>0.3854460999228956</v>
      </c>
      <c r="P39" s="3">
        <f t="shared" si="14"/>
        <v>22.084434755359723</v>
      </c>
      <c r="Q39" s="3">
        <f t="shared" si="10"/>
        <v>0.6183190945717951</v>
      </c>
      <c r="R39" s="3">
        <f t="shared" si="11"/>
        <v>35.42707451131427</v>
      </c>
    </row>
    <row r="40" spans="1:18" s="3" customFormat="1" ht="11.25">
      <c r="A40" s="1">
        <f t="shared" si="15"/>
        <v>41587</v>
      </c>
      <c r="B40" s="2">
        <f t="shared" si="18"/>
        <v>0.5347222222222219</v>
      </c>
      <c r="C40" s="3">
        <f t="shared" si="16"/>
        <v>34.96666666666667</v>
      </c>
      <c r="D40" s="3">
        <f t="shared" si="0"/>
        <v>0.6102834617806839</v>
      </c>
      <c r="E40" s="3">
        <f t="shared" si="17"/>
        <v>138.4</v>
      </c>
      <c r="F40" s="4">
        <f t="shared" si="1"/>
        <v>2.4155356847601523</v>
      </c>
      <c r="G40" s="5">
        <f t="shared" si="13"/>
        <v>313</v>
      </c>
      <c r="H40" s="7">
        <f t="shared" si="2"/>
        <v>12.833333333333325</v>
      </c>
      <c r="I40" s="3">
        <f t="shared" si="3"/>
        <v>5.370832372164468</v>
      </c>
      <c r="J40" s="3">
        <f t="shared" si="4"/>
        <v>-0.2906357599775286</v>
      </c>
      <c r="K40" s="3">
        <f t="shared" si="5"/>
        <v>-16.652202422289594</v>
      </c>
      <c r="L40" s="3">
        <f t="shared" si="6"/>
        <v>0.06979960091178376</v>
      </c>
      <c r="M40" s="3">
        <f t="shared" si="7"/>
        <v>3.9992225439427025</v>
      </c>
      <c r="N40" s="3">
        <f t="shared" si="8"/>
        <v>0.3473069519788801</v>
      </c>
      <c r="O40" s="3">
        <f t="shared" si="9"/>
        <v>0.4095906514027646</v>
      </c>
      <c r="P40" s="3">
        <f t="shared" si="14"/>
        <v>23.467815653392567</v>
      </c>
      <c r="Q40" s="3">
        <f t="shared" si="10"/>
        <v>0.611397574427913</v>
      </c>
      <c r="R40" s="3">
        <f t="shared" si="11"/>
        <v>35.030500619255044</v>
      </c>
    </row>
    <row r="41" spans="1:18" s="3" customFormat="1" ht="11.25">
      <c r="A41" s="1">
        <f t="shared" si="15"/>
        <v>41587</v>
      </c>
      <c r="B41" s="2">
        <f>B40+"0:05:00"</f>
        <v>0.5381944444444441</v>
      </c>
      <c r="C41" s="3">
        <f t="shared" si="16"/>
        <v>34.96666666666667</v>
      </c>
      <c r="D41" s="3">
        <f t="shared" si="0"/>
        <v>0.6102834617806839</v>
      </c>
      <c r="E41" s="3">
        <f t="shared" si="17"/>
        <v>138.4</v>
      </c>
      <c r="F41" s="4">
        <f t="shared" si="1"/>
        <v>2.4155356847601523</v>
      </c>
      <c r="G41" s="5">
        <f t="shared" si="13"/>
        <v>313</v>
      </c>
      <c r="H41" s="7">
        <f t="shared" si="2"/>
        <v>12.916666666666657</v>
      </c>
      <c r="I41" s="3">
        <f t="shared" si="3"/>
        <v>5.370832372164468</v>
      </c>
      <c r="J41" s="3">
        <f t="shared" si="4"/>
        <v>-0.2906357599775286</v>
      </c>
      <c r="K41" s="3">
        <f t="shared" si="5"/>
        <v>-16.652202422289594</v>
      </c>
      <c r="L41" s="3">
        <f t="shared" si="6"/>
        <v>0.06979960091178376</v>
      </c>
      <c r="M41" s="3">
        <f t="shared" si="7"/>
        <v>3.9992225439427025</v>
      </c>
      <c r="N41" s="3">
        <f t="shared" si="8"/>
        <v>0.36912356762880894</v>
      </c>
      <c r="O41" s="3">
        <f t="shared" si="9"/>
        <v>0.43344139356627226</v>
      </c>
      <c r="P41" s="3">
        <f t="shared" si="14"/>
        <v>24.834362517616274</v>
      </c>
      <c r="Q41" s="3">
        <f t="shared" si="10"/>
        <v>0.6040824966444293</v>
      </c>
      <c r="R41" s="3">
        <f t="shared" si="11"/>
        <v>34.61137753545151</v>
      </c>
    </row>
    <row r="42" spans="1:18" s="3" customFormat="1" ht="11.25">
      <c r="A42" s="1">
        <f t="shared" si="15"/>
        <v>41587</v>
      </c>
      <c r="B42" s="2">
        <f>B41+"0:05:00"</f>
        <v>0.5416666666666663</v>
      </c>
      <c r="C42" s="3">
        <f t="shared" si="16"/>
        <v>34.96666666666667</v>
      </c>
      <c r="D42" s="3">
        <f t="shared" si="0"/>
        <v>0.6102834617806839</v>
      </c>
      <c r="E42" s="3">
        <f t="shared" si="17"/>
        <v>138.4</v>
      </c>
      <c r="F42" s="4">
        <f t="shared" si="1"/>
        <v>2.4155356847601523</v>
      </c>
      <c r="G42" s="5">
        <f t="shared" si="13"/>
        <v>313</v>
      </c>
      <c r="H42" s="7">
        <f t="shared" si="2"/>
        <v>12.999999999999991</v>
      </c>
      <c r="I42" s="3">
        <f t="shared" si="3"/>
        <v>5.370832372164468</v>
      </c>
      <c r="J42" s="3">
        <f t="shared" si="4"/>
        <v>-0.2906357599775286</v>
      </c>
      <c r="K42" s="3">
        <f t="shared" si="5"/>
        <v>-16.652202422289594</v>
      </c>
      <c r="L42" s="3">
        <f t="shared" si="6"/>
        <v>0.06979960091178376</v>
      </c>
      <c r="M42" s="3">
        <f t="shared" si="7"/>
        <v>3.9992225439427025</v>
      </c>
      <c r="N42" s="3">
        <f t="shared" si="8"/>
        <v>0.39094018327873814</v>
      </c>
      <c r="O42" s="3">
        <f t="shared" si="9"/>
        <v>0.4569895581648294</v>
      </c>
      <c r="P42" s="3">
        <f t="shared" si="14"/>
        <v>26.183572964392972</v>
      </c>
      <c r="Q42" s="3">
        <f t="shared" si="10"/>
        <v>0.5963828861618016</v>
      </c>
      <c r="R42" s="3">
        <f t="shared" si="11"/>
        <v>34.17022235090226</v>
      </c>
    </row>
    <row r="43" spans="1:18" s="3" customFormat="1" ht="11.25">
      <c r="A43" s="1">
        <f t="shared" si="15"/>
        <v>41587</v>
      </c>
      <c r="B43" s="2">
        <f aca="true" t="shared" si="19" ref="B43:B51">B42+"0:05:00"</f>
        <v>0.5451388888888885</v>
      </c>
      <c r="C43" s="3">
        <f t="shared" si="16"/>
        <v>34.96666666666667</v>
      </c>
      <c r="D43" s="3">
        <f t="shared" si="0"/>
        <v>0.6102834617806839</v>
      </c>
      <c r="E43" s="3">
        <f t="shared" si="17"/>
        <v>138.4</v>
      </c>
      <c r="F43" s="4">
        <f t="shared" si="1"/>
        <v>2.4155356847601523</v>
      </c>
      <c r="G43" s="5">
        <f t="shared" si="13"/>
        <v>313</v>
      </c>
      <c r="H43" s="7">
        <f t="shared" si="2"/>
        <v>13.083333333333325</v>
      </c>
      <c r="I43" s="3">
        <f t="shared" si="3"/>
        <v>5.370832372164468</v>
      </c>
      <c r="J43" s="3">
        <f t="shared" si="4"/>
        <v>-0.2906357599775286</v>
      </c>
      <c r="K43" s="3">
        <f t="shared" si="5"/>
        <v>-16.652202422289594</v>
      </c>
      <c r="L43" s="3">
        <f t="shared" si="6"/>
        <v>0.06979960091178376</v>
      </c>
      <c r="M43" s="3">
        <f t="shared" si="7"/>
        <v>3.9992225439427025</v>
      </c>
      <c r="N43" s="3">
        <f t="shared" si="8"/>
        <v>0.4127567989286674</v>
      </c>
      <c r="O43" s="3">
        <f t="shared" si="9"/>
        <v>0.480227652568888</v>
      </c>
      <c r="P43" s="3">
        <f t="shared" si="14"/>
        <v>27.515017697672107</v>
      </c>
      <c r="Q43" s="3">
        <f t="shared" si="10"/>
        <v>0.5883079544204524</v>
      </c>
      <c r="R43" s="3">
        <f t="shared" si="11"/>
        <v>33.707562842266725</v>
      </c>
    </row>
    <row r="44" spans="1:18" s="3" customFormat="1" ht="11.25">
      <c r="A44" s="1">
        <f t="shared" si="15"/>
        <v>41587</v>
      </c>
      <c r="B44" s="2">
        <f t="shared" si="19"/>
        <v>0.5486111111111107</v>
      </c>
      <c r="C44" s="3">
        <f t="shared" si="16"/>
        <v>34.96666666666667</v>
      </c>
      <c r="D44" s="3">
        <f t="shared" si="0"/>
        <v>0.6102834617806839</v>
      </c>
      <c r="E44" s="3">
        <f t="shared" si="17"/>
        <v>138.4</v>
      </c>
      <c r="F44" s="4">
        <f t="shared" si="1"/>
        <v>2.4155356847601523</v>
      </c>
      <c r="G44" s="5">
        <f t="shared" si="13"/>
        <v>313</v>
      </c>
      <c r="H44" s="7">
        <f t="shared" si="2"/>
        <v>13.166666666666657</v>
      </c>
      <c r="I44" s="3">
        <f t="shared" si="3"/>
        <v>5.370832372164468</v>
      </c>
      <c r="J44" s="3">
        <f t="shared" si="4"/>
        <v>-0.2906357599775286</v>
      </c>
      <c r="K44" s="3">
        <f t="shared" si="5"/>
        <v>-16.652202422289594</v>
      </c>
      <c r="L44" s="3">
        <f t="shared" si="6"/>
        <v>0.06979960091178376</v>
      </c>
      <c r="M44" s="3">
        <f t="shared" si="7"/>
        <v>3.9992225439427025</v>
      </c>
      <c r="N44" s="3">
        <f t="shared" si="8"/>
        <v>0.4345734145785963</v>
      </c>
      <c r="O44" s="3">
        <f t="shared" si="9"/>
        <v>0.5031494250791284</v>
      </c>
      <c r="P44" s="3">
        <f t="shared" si="14"/>
        <v>28.828338521467877</v>
      </c>
      <c r="Q44" s="3">
        <f t="shared" si="10"/>
        <v>0.5798670569925903</v>
      </c>
      <c r="R44" s="3">
        <f t="shared" si="11"/>
        <v>33.2239350443474</v>
      </c>
    </row>
    <row r="45" spans="1:18" s="3" customFormat="1" ht="11.25">
      <c r="A45" s="1">
        <f t="shared" si="15"/>
        <v>41587</v>
      </c>
      <c r="B45" s="2">
        <f t="shared" si="19"/>
        <v>0.5520833333333329</v>
      </c>
      <c r="C45" s="3">
        <f t="shared" si="16"/>
        <v>34.96666666666667</v>
      </c>
      <c r="D45" s="3">
        <f t="shared" si="0"/>
        <v>0.6102834617806839</v>
      </c>
      <c r="E45" s="3">
        <f t="shared" si="17"/>
        <v>138.4</v>
      </c>
      <c r="F45" s="4">
        <f t="shared" si="1"/>
        <v>2.4155356847601523</v>
      </c>
      <c r="G45" s="5">
        <f t="shared" si="13"/>
        <v>313</v>
      </c>
      <c r="H45" s="7">
        <f t="shared" si="2"/>
        <v>13.24999999999999</v>
      </c>
      <c r="I45" s="3">
        <f t="shared" si="3"/>
        <v>5.370832372164468</v>
      </c>
      <c r="J45" s="3">
        <f t="shared" si="4"/>
        <v>-0.2906357599775286</v>
      </c>
      <c r="K45" s="3">
        <f t="shared" si="5"/>
        <v>-16.652202422289594</v>
      </c>
      <c r="L45" s="3">
        <f t="shared" si="6"/>
        <v>0.06979960091178376</v>
      </c>
      <c r="M45" s="3">
        <f t="shared" si="7"/>
        <v>3.9992225439427025</v>
      </c>
      <c r="N45" s="3">
        <f t="shared" si="8"/>
        <v>0.4563900302285251</v>
      </c>
      <c r="O45" s="3">
        <f t="shared" si="9"/>
        <v>0.525749822285247</v>
      </c>
      <c r="P45" s="3">
        <f t="shared" si="14"/>
        <v>30.12324589669773</v>
      </c>
      <c r="Q45" s="3">
        <f t="shared" si="10"/>
        <v>0.5710696532803645</v>
      </c>
      <c r="R45" s="3">
        <f t="shared" si="11"/>
        <v>32.71988094096414</v>
      </c>
    </row>
    <row r="46" spans="1:18" s="3" customFormat="1" ht="11.25">
      <c r="A46" s="1">
        <f t="shared" si="15"/>
        <v>41587</v>
      </c>
      <c r="B46" s="2">
        <f t="shared" si="19"/>
        <v>0.5555555555555551</v>
      </c>
      <c r="C46" s="3">
        <f t="shared" si="16"/>
        <v>34.96666666666667</v>
      </c>
      <c r="D46" s="3">
        <f t="shared" si="0"/>
        <v>0.6102834617806839</v>
      </c>
      <c r="E46" s="3">
        <f t="shared" si="17"/>
        <v>138.4</v>
      </c>
      <c r="F46" s="4">
        <f t="shared" si="1"/>
        <v>2.4155356847601523</v>
      </c>
      <c r="G46" s="5">
        <f t="shared" si="13"/>
        <v>313</v>
      </c>
      <c r="H46" s="7">
        <f t="shared" si="2"/>
        <v>13.333333333333323</v>
      </c>
      <c r="I46" s="3">
        <f t="shared" si="3"/>
        <v>5.370832372164468</v>
      </c>
      <c r="J46" s="3">
        <f t="shared" si="4"/>
        <v>-0.2906357599775286</v>
      </c>
      <c r="K46" s="3">
        <f t="shared" si="5"/>
        <v>-16.652202422289594</v>
      </c>
      <c r="L46" s="3">
        <f t="shared" si="6"/>
        <v>0.06979960091178376</v>
      </c>
      <c r="M46" s="3">
        <f t="shared" si="7"/>
        <v>3.9992225439427025</v>
      </c>
      <c r="N46" s="3">
        <f t="shared" si="8"/>
        <v>0.47820664587845435</v>
      </c>
      <c r="O46" s="3">
        <f t="shared" si="9"/>
        <v>0.5480249397780793</v>
      </c>
      <c r="P46" s="3">
        <f t="shared" si="14"/>
        <v>31.399516117195052</v>
      </c>
      <c r="Q46" s="3">
        <f t="shared" si="10"/>
        <v>0.561925268516379</v>
      </c>
      <c r="R46" s="3">
        <f t="shared" si="11"/>
        <v>32.195946287744036</v>
      </c>
    </row>
    <row r="47" spans="1:18" s="3" customFormat="1" ht="11.25">
      <c r="A47" s="1">
        <f t="shared" si="15"/>
        <v>41587</v>
      </c>
      <c r="B47" s="2">
        <f t="shared" si="19"/>
        <v>0.5590277777777773</v>
      </c>
      <c r="C47" s="3">
        <f t="shared" si="16"/>
        <v>34.96666666666667</v>
      </c>
      <c r="D47" s="3">
        <f t="shared" si="0"/>
        <v>0.6102834617806839</v>
      </c>
      <c r="E47" s="3">
        <f t="shared" si="17"/>
        <v>138.4</v>
      </c>
      <c r="F47" s="4">
        <f t="shared" si="1"/>
        <v>2.4155356847601523</v>
      </c>
      <c r="G47" s="5">
        <f t="shared" si="13"/>
        <v>313</v>
      </c>
      <c r="H47" s="7">
        <f t="shared" si="2"/>
        <v>13.416666666666657</v>
      </c>
      <c r="I47" s="3">
        <f t="shared" si="3"/>
        <v>5.370832372164468</v>
      </c>
      <c r="J47" s="3">
        <f t="shared" si="4"/>
        <v>-0.2906357599775286</v>
      </c>
      <c r="K47" s="3">
        <f t="shared" si="5"/>
        <v>-16.652202422289594</v>
      </c>
      <c r="L47" s="3">
        <f t="shared" si="6"/>
        <v>0.06979960091178376</v>
      </c>
      <c r="M47" s="3">
        <f t="shared" si="7"/>
        <v>3.9992225439427025</v>
      </c>
      <c r="N47" s="3">
        <f t="shared" si="8"/>
        <v>0.5000232615283836</v>
      </c>
      <c r="O47" s="3">
        <f t="shared" si="9"/>
        <v>0.5699719674934103</v>
      </c>
      <c r="P47" s="3">
        <f t="shared" si="14"/>
        <v>32.65698817814016</v>
      </c>
      <c r="Q47" s="3">
        <f t="shared" si="10"/>
        <v>0.5524434582443843</v>
      </c>
      <c r="R47" s="3">
        <f t="shared" si="11"/>
        <v>31.65267857701495</v>
      </c>
    </row>
    <row r="48" spans="1:18" s="3" customFormat="1" ht="11.25">
      <c r="A48" s="1">
        <f t="shared" si="15"/>
        <v>41587</v>
      </c>
      <c r="B48" s="2">
        <f t="shared" si="19"/>
        <v>0.5624999999999996</v>
      </c>
      <c r="C48" s="3">
        <f t="shared" si="16"/>
        <v>34.96666666666667</v>
      </c>
      <c r="D48" s="3">
        <f t="shared" si="0"/>
        <v>0.6102834617806839</v>
      </c>
      <c r="E48" s="3">
        <f t="shared" si="17"/>
        <v>138.4</v>
      </c>
      <c r="F48" s="4">
        <f t="shared" si="1"/>
        <v>2.4155356847601523</v>
      </c>
      <c r="G48" s="5">
        <f t="shared" si="13"/>
        <v>313</v>
      </c>
      <c r="H48" s="7">
        <f t="shared" si="2"/>
        <v>13.49999999999999</v>
      </c>
      <c r="I48" s="3">
        <f t="shared" si="3"/>
        <v>5.370832372164468</v>
      </c>
      <c r="J48" s="3">
        <f t="shared" si="4"/>
        <v>-0.2906357599775286</v>
      </c>
      <c r="K48" s="3">
        <f t="shared" si="5"/>
        <v>-16.652202422289594</v>
      </c>
      <c r="L48" s="3">
        <f t="shared" si="6"/>
        <v>0.06979960091178376</v>
      </c>
      <c r="M48" s="3">
        <f t="shared" si="7"/>
        <v>3.9992225439427025</v>
      </c>
      <c r="N48" s="3">
        <f t="shared" si="8"/>
        <v>0.5218398771783124</v>
      </c>
      <c r="O48" s="3">
        <f t="shared" si="9"/>
        <v>0.591589130912566</v>
      </c>
      <c r="P48" s="3">
        <f t="shared" si="14"/>
        <v>33.89556040710238</v>
      </c>
      <c r="Q48" s="3">
        <f t="shared" si="10"/>
        <v>0.5426337754032089</v>
      </c>
      <c r="R48" s="3">
        <f t="shared" si="11"/>
        <v>31.09062515185369</v>
      </c>
    </row>
    <row r="49" spans="1:18" s="3" customFormat="1" ht="11.25">
      <c r="A49" s="1">
        <f t="shared" si="15"/>
        <v>41587</v>
      </c>
      <c r="B49" s="2">
        <f t="shared" si="19"/>
        <v>0.5659722222222218</v>
      </c>
      <c r="C49" s="3">
        <f t="shared" si="16"/>
        <v>34.96666666666667</v>
      </c>
      <c r="D49" s="3">
        <f t="shared" si="0"/>
        <v>0.6102834617806839</v>
      </c>
      <c r="E49" s="3">
        <f t="shared" si="17"/>
        <v>138.4</v>
      </c>
      <c r="F49" s="4">
        <f t="shared" si="1"/>
        <v>2.4155356847601523</v>
      </c>
      <c r="G49" s="5">
        <f t="shared" si="13"/>
        <v>313</v>
      </c>
      <c r="H49" s="7">
        <f t="shared" si="2"/>
        <v>13.583333333333321</v>
      </c>
      <c r="I49" s="3">
        <f t="shared" si="3"/>
        <v>5.370832372164468</v>
      </c>
      <c r="J49" s="3">
        <f t="shared" si="4"/>
        <v>-0.2906357599775286</v>
      </c>
      <c r="K49" s="3">
        <f t="shared" si="5"/>
        <v>-16.652202422289594</v>
      </c>
      <c r="L49" s="3">
        <f t="shared" si="6"/>
        <v>0.06979960091178376</v>
      </c>
      <c r="M49" s="3">
        <f t="shared" si="7"/>
        <v>3.9992225439427025</v>
      </c>
      <c r="N49" s="3">
        <f t="shared" si="8"/>
        <v>0.5436564928282411</v>
      </c>
      <c r="O49" s="3">
        <f t="shared" si="9"/>
        <v>0.6128756292710101</v>
      </c>
      <c r="P49" s="3">
        <f t="shared" si="14"/>
        <v>35.11518692365338</v>
      </c>
      <c r="Q49" s="3">
        <f t="shared" si="10"/>
        <v>0.5325057400866642</v>
      </c>
      <c r="R49" s="3">
        <f t="shared" si="11"/>
        <v>30.510331473456237</v>
      </c>
    </row>
    <row r="50" spans="1:18" s="3" customFormat="1" ht="11.25">
      <c r="A50" s="1">
        <f t="shared" si="15"/>
        <v>41587</v>
      </c>
      <c r="B50" s="2">
        <f t="shared" si="19"/>
        <v>0.569444444444444</v>
      </c>
      <c r="C50" s="3">
        <f t="shared" si="16"/>
        <v>34.96666666666667</v>
      </c>
      <c r="D50" s="3">
        <f t="shared" si="0"/>
        <v>0.6102834617806839</v>
      </c>
      <c r="E50" s="3">
        <f t="shared" si="17"/>
        <v>138.4</v>
      </c>
      <c r="F50" s="4">
        <f t="shared" si="1"/>
        <v>2.4155356847601523</v>
      </c>
      <c r="G50" s="5">
        <f t="shared" si="13"/>
        <v>313</v>
      </c>
      <c r="H50" s="7">
        <f t="shared" si="2"/>
        <v>13.666666666666655</v>
      </c>
      <c r="I50" s="3">
        <f t="shared" si="3"/>
        <v>5.370832372164468</v>
      </c>
      <c r="J50" s="3">
        <f t="shared" si="4"/>
        <v>-0.2906357599775286</v>
      </c>
      <c r="K50" s="3">
        <f t="shared" si="5"/>
        <v>-16.652202422289594</v>
      </c>
      <c r="L50" s="3">
        <f t="shared" si="6"/>
        <v>0.06979960091178376</v>
      </c>
      <c r="M50" s="3">
        <f t="shared" si="7"/>
        <v>3.9992225439427025</v>
      </c>
      <c r="N50" s="3">
        <f t="shared" si="8"/>
        <v>0.5654731084781704</v>
      </c>
      <c r="O50" s="3">
        <f t="shared" si="9"/>
        <v>0.6338315718368855</v>
      </c>
      <c r="P50" s="3">
        <f t="shared" si="14"/>
        <v>36.31587398839659</v>
      </c>
      <c r="Q50" s="3">
        <f t="shared" si="10"/>
        <v>0.5220688120068557</v>
      </c>
      <c r="R50" s="3">
        <f t="shared" si="11"/>
        <v>29.912339543401632</v>
      </c>
    </row>
    <row r="51" spans="1:18" s="3" customFormat="1" ht="11.25">
      <c r="A51" s="1">
        <f t="shared" si="15"/>
        <v>41587</v>
      </c>
      <c r="B51" s="2">
        <f t="shared" si="19"/>
        <v>0.5729166666666662</v>
      </c>
      <c r="C51" s="3">
        <f t="shared" si="16"/>
        <v>34.96666666666667</v>
      </c>
      <c r="D51" s="3">
        <f t="shared" si="0"/>
        <v>0.6102834617806839</v>
      </c>
      <c r="E51" s="3">
        <f t="shared" si="17"/>
        <v>138.4</v>
      </c>
      <c r="F51" s="4">
        <f t="shared" si="1"/>
        <v>2.4155356847601523</v>
      </c>
      <c r="G51" s="5">
        <f t="shared" si="13"/>
        <v>313</v>
      </c>
      <c r="H51" s="7">
        <f t="shared" si="2"/>
        <v>13.74999999999999</v>
      </c>
      <c r="I51" s="3">
        <f t="shared" si="3"/>
        <v>5.370832372164468</v>
      </c>
      <c r="J51" s="3">
        <f t="shared" si="4"/>
        <v>-0.2906357599775286</v>
      </c>
      <c r="K51" s="3">
        <f t="shared" si="5"/>
        <v>-16.652202422289594</v>
      </c>
      <c r="L51" s="3">
        <f t="shared" si="6"/>
        <v>0.06979960091178376</v>
      </c>
      <c r="M51" s="3">
        <f t="shared" si="7"/>
        <v>3.9992225439427025</v>
      </c>
      <c r="N51" s="3">
        <f t="shared" si="8"/>
        <v>0.5872897241280998</v>
      </c>
      <c r="O51" s="3">
        <f t="shared" si="9"/>
        <v>0.654457913221584</v>
      </c>
      <c r="P51" s="3">
        <f t="shared" si="14"/>
        <v>37.49767629653584</v>
      </c>
      <c r="Q51" s="3">
        <f t="shared" si="10"/>
        <v>0.5113323656484516</v>
      </c>
      <c r="R51" s="3">
        <f t="shared" si="11"/>
        <v>29.297186480096475</v>
      </c>
    </row>
    <row r="52" spans="1:18" s="3" customFormat="1" ht="11.25">
      <c r="A52" s="1">
        <f t="shared" si="15"/>
        <v>41587</v>
      </c>
      <c r="B52" s="2">
        <f>B51+"0:15:00"</f>
        <v>0.5833333333333328</v>
      </c>
      <c r="C52" s="3">
        <f t="shared" si="16"/>
        <v>34.96666666666667</v>
      </c>
      <c r="D52" s="3">
        <f t="shared" si="0"/>
        <v>0.6102834617806839</v>
      </c>
      <c r="E52" s="3">
        <f t="shared" si="17"/>
        <v>138.4</v>
      </c>
      <c r="F52" s="4">
        <f t="shared" si="1"/>
        <v>2.4155356847601523</v>
      </c>
      <c r="G52" s="5">
        <f t="shared" si="13"/>
        <v>313</v>
      </c>
      <c r="H52" s="7">
        <f t="shared" si="2"/>
        <v>13.999999999999988</v>
      </c>
      <c r="I52" s="3">
        <f t="shared" si="3"/>
        <v>5.370832372164468</v>
      </c>
      <c r="J52" s="3">
        <f t="shared" si="4"/>
        <v>-0.2906357599775286</v>
      </c>
      <c r="K52" s="3">
        <f t="shared" si="5"/>
        <v>-16.652202422289594</v>
      </c>
      <c r="L52" s="3">
        <f t="shared" si="6"/>
        <v>0.06979960091178376</v>
      </c>
      <c r="M52" s="3">
        <f t="shared" si="7"/>
        <v>3.9992225439427025</v>
      </c>
      <c r="N52" s="3">
        <f t="shared" si="8"/>
        <v>0.6527395710778866</v>
      </c>
      <c r="O52" s="3">
        <f t="shared" si="9"/>
        <v>0.7143802008116628</v>
      </c>
      <c r="P52" s="3">
        <f t="shared" si="14"/>
        <v>40.9309704742165</v>
      </c>
      <c r="Q52" s="3">
        <f t="shared" si="10"/>
        <v>0.4774179349866541</v>
      </c>
      <c r="R52" s="3">
        <f t="shared" si="11"/>
        <v>27.3540327385864</v>
      </c>
    </row>
    <row r="53" spans="1:18" s="3" customFormat="1" ht="11.25">
      <c r="A53" s="1">
        <f t="shared" si="15"/>
        <v>41587</v>
      </c>
      <c r="B53" s="2">
        <f>B52+"0:15:00"</f>
        <v>0.5937499999999994</v>
      </c>
      <c r="C53" s="3">
        <f t="shared" si="16"/>
        <v>34.96666666666667</v>
      </c>
      <c r="D53" s="3">
        <f t="shared" si="0"/>
        <v>0.6102834617806839</v>
      </c>
      <c r="E53" s="3">
        <f t="shared" si="17"/>
        <v>138.4</v>
      </c>
      <c r="F53" s="4">
        <f t="shared" si="1"/>
        <v>2.4155356847601523</v>
      </c>
      <c r="G53" s="5">
        <f t="shared" si="13"/>
        <v>313</v>
      </c>
      <c r="H53" s="7">
        <f t="shared" si="2"/>
        <v>14.249999999999986</v>
      </c>
      <c r="I53" s="3">
        <f t="shared" si="3"/>
        <v>5.370832372164468</v>
      </c>
      <c r="J53" s="3">
        <f t="shared" si="4"/>
        <v>-0.2906357599775286</v>
      </c>
      <c r="K53" s="3">
        <f t="shared" si="5"/>
        <v>-16.652202422289594</v>
      </c>
      <c r="L53" s="3">
        <f t="shared" si="6"/>
        <v>0.06979960091178376</v>
      </c>
      <c r="M53" s="3">
        <f t="shared" si="7"/>
        <v>3.9992225439427025</v>
      </c>
      <c r="N53" s="3">
        <f t="shared" si="8"/>
        <v>0.7181894180276734</v>
      </c>
      <c r="O53" s="3">
        <f t="shared" si="9"/>
        <v>0.771438183925681</v>
      </c>
      <c r="P53" s="3">
        <f t="shared" si="14"/>
        <v>44.20015209417846</v>
      </c>
      <c r="Q53" s="3">
        <f t="shared" si="10"/>
        <v>0.44113296811675334</v>
      </c>
      <c r="R53" s="3">
        <f t="shared" si="11"/>
        <v>25.275057277169072</v>
      </c>
    </row>
    <row r="54" spans="1:18" s="3" customFormat="1" ht="11.25">
      <c r="A54" s="1">
        <f t="shared" si="15"/>
        <v>41587</v>
      </c>
      <c r="B54" s="2">
        <f>B53+"0:15:00"</f>
        <v>0.6041666666666661</v>
      </c>
      <c r="C54" s="3">
        <f t="shared" si="16"/>
        <v>34.96666666666667</v>
      </c>
      <c r="D54" s="3">
        <f t="shared" si="0"/>
        <v>0.6102834617806839</v>
      </c>
      <c r="E54" s="3">
        <f t="shared" si="17"/>
        <v>138.4</v>
      </c>
      <c r="F54" s="4">
        <f t="shared" si="1"/>
        <v>2.4155356847601523</v>
      </c>
      <c r="G54" s="5">
        <f t="shared" si="13"/>
        <v>313</v>
      </c>
      <c r="H54" s="7">
        <f t="shared" si="2"/>
        <v>14.499999999999986</v>
      </c>
      <c r="I54" s="3">
        <f t="shared" si="3"/>
        <v>5.370832372164468</v>
      </c>
      <c r="J54" s="3">
        <f t="shared" si="4"/>
        <v>-0.2906357599775286</v>
      </c>
      <c r="K54" s="3">
        <f t="shared" si="5"/>
        <v>-16.652202422289594</v>
      </c>
      <c r="L54" s="3">
        <f t="shared" si="6"/>
        <v>0.06979960091178376</v>
      </c>
      <c r="M54" s="3">
        <f t="shared" si="7"/>
        <v>3.9992225439427025</v>
      </c>
      <c r="N54" s="3">
        <f t="shared" si="8"/>
        <v>0.7836392649774608</v>
      </c>
      <c r="O54" s="3">
        <f t="shared" si="9"/>
        <v>0.8257575483873766</v>
      </c>
      <c r="P54" s="3">
        <f t="shared" si="14"/>
        <v>47.31242242366653</v>
      </c>
      <c r="Q54" s="3">
        <f t="shared" si="10"/>
        <v>0.40270627249141244</v>
      </c>
      <c r="R54" s="3">
        <f t="shared" si="11"/>
        <v>23.073369797203217</v>
      </c>
    </row>
    <row r="55" spans="1:18" s="3" customFormat="1" ht="11.25">
      <c r="A55" s="1">
        <f t="shared" si="15"/>
        <v>41587</v>
      </c>
      <c r="B55" s="2">
        <f>B54+"0:15:00"</f>
        <v>0.6145833333333327</v>
      </c>
      <c r="C55" s="3">
        <f t="shared" si="16"/>
        <v>34.96666666666667</v>
      </c>
      <c r="D55" s="3">
        <f t="shared" si="0"/>
        <v>0.6102834617806839</v>
      </c>
      <c r="E55" s="3">
        <f t="shared" si="17"/>
        <v>138.4</v>
      </c>
      <c r="F55" s="4">
        <f t="shared" si="1"/>
        <v>2.4155356847601523</v>
      </c>
      <c r="G55" s="5">
        <f t="shared" si="13"/>
        <v>313</v>
      </c>
      <c r="H55" s="7">
        <f t="shared" si="2"/>
        <v>14.749999999999986</v>
      </c>
      <c r="I55" s="3">
        <f t="shared" si="3"/>
        <v>5.370832372164468</v>
      </c>
      <c r="J55" s="3">
        <f t="shared" si="4"/>
        <v>-0.2906357599775286</v>
      </c>
      <c r="K55" s="3">
        <f t="shared" si="5"/>
        <v>-16.652202422289594</v>
      </c>
      <c r="L55" s="3">
        <f t="shared" si="6"/>
        <v>0.06979960091178376</v>
      </c>
      <c r="M55" s="3">
        <f t="shared" si="7"/>
        <v>3.9992225439427025</v>
      </c>
      <c r="N55" s="3">
        <f t="shared" si="8"/>
        <v>0.8490891119272482</v>
      </c>
      <c r="O55" s="3">
        <f t="shared" si="9"/>
        <v>0.877494583050695</v>
      </c>
      <c r="P55" s="3">
        <f t="shared" si="14"/>
        <v>50.27673615439673</v>
      </c>
      <c r="Q55" s="3">
        <f t="shared" si="10"/>
        <v>0.3623508348932077</v>
      </c>
      <c r="R55" s="3">
        <f t="shared" si="11"/>
        <v>20.761173542422522</v>
      </c>
    </row>
    <row r="56" spans="1:18" s="3" customFormat="1" ht="11.25">
      <c r="A56" s="1">
        <f t="shared" si="15"/>
        <v>41587</v>
      </c>
      <c r="B56" s="2">
        <f>B55+"0:15:00"</f>
        <v>0.6249999999999993</v>
      </c>
      <c r="C56" s="3">
        <f t="shared" si="16"/>
        <v>34.96666666666667</v>
      </c>
      <c r="D56" s="3">
        <f t="shared" si="0"/>
        <v>0.6102834617806839</v>
      </c>
      <c r="E56" s="3">
        <f t="shared" si="17"/>
        <v>138.4</v>
      </c>
      <c r="F56" s="4">
        <f t="shared" si="1"/>
        <v>2.4155356847601523</v>
      </c>
      <c r="G56" s="5">
        <f t="shared" si="13"/>
        <v>313</v>
      </c>
      <c r="H56" s="7">
        <f t="shared" si="2"/>
        <v>14.999999999999984</v>
      </c>
      <c r="I56" s="3">
        <f t="shared" si="3"/>
        <v>5.370832372164468</v>
      </c>
      <c r="J56" s="3">
        <f t="shared" si="4"/>
        <v>-0.2906357599775286</v>
      </c>
      <c r="K56" s="3">
        <f t="shared" si="5"/>
        <v>-16.652202422289594</v>
      </c>
      <c r="L56" s="3">
        <f t="shared" si="6"/>
        <v>0.06979960091178376</v>
      </c>
      <c r="M56" s="3">
        <f t="shared" si="7"/>
        <v>3.9992225439427025</v>
      </c>
      <c r="N56" s="3">
        <f t="shared" si="8"/>
        <v>0.9145389588770351</v>
      </c>
      <c r="O56" s="3">
        <f t="shared" si="9"/>
        <v>0.9268255103602485</v>
      </c>
      <c r="P56" s="3">
        <f t="shared" si="14"/>
        <v>53.1031900887008</v>
      </c>
      <c r="Q56" s="3">
        <f t="shared" si="10"/>
        <v>0.32026287298852474</v>
      </c>
      <c r="R56" s="3">
        <f t="shared" si="11"/>
        <v>18.349710956976804</v>
      </c>
    </row>
    <row r="57" spans="1:18" s="3" customFormat="1" ht="11.25">
      <c r="A57" s="1">
        <f t="shared" si="15"/>
        <v>41587</v>
      </c>
      <c r="B57" s="2">
        <f aca="true" t="shared" si="20" ref="B57:B67">B56+"0:30:00"</f>
        <v>0.6458333333333327</v>
      </c>
      <c r="C57" s="3">
        <f t="shared" si="16"/>
        <v>34.96666666666667</v>
      </c>
      <c r="D57" s="3">
        <f t="shared" si="0"/>
        <v>0.6102834617806839</v>
      </c>
      <c r="E57" s="3">
        <f t="shared" si="17"/>
        <v>138.4</v>
      </c>
      <c r="F57" s="4">
        <f t="shared" si="1"/>
        <v>2.4155356847601523</v>
      </c>
      <c r="G57" s="5">
        <f t="shared" si="13"/>
        <v>313</v>
      </c>
      <c r="H57" s="7">
        <f t="shared" si="2"/>
        <v>15.499999999999986</v>
      </c>
      <c r="I57" s="3">
        <f t="shared" si="3"/>
        <v>5.370832372164468</v>
      </c>
      <c r="J57" s="3">
        <f t="shared" si="4"/>
        <v>-0.2906357599775286</v>
      </c>
      <c r="K57" s="3">
        <f t="shared" si="5"/>
        <v>-16.652202422289594</v>
      </c>
      <c r="L57" s="3">
        <f t="shared" si="6"/>
        <v>0.06979960091178376</v>
      </c>
      <c r="M57" s="3">
        <f t="shared" si="7"/>
        <v>3.9992225439427025</v>
      </c>
      <c r="N57" s="3">
        <f t="shared" si="8"/>
        <v>1.0454386527766102</v>
      </c>
      <c r="O57" s="3">
        <f t="shared" si="9"/>
        <v>1.0190254777632</v>
      </c>
      <c r="P57" s="3">
        <f t="shared" si="14"/>
        <v>58.38585909213368</v>
      </c>
      <c r="Q57" s="3">
        <f t="shared" si="10"/>
        <v>0.23159067313057535</v>
      </c>
      <c r="R57" s="3">
        <f t="shared" si="11"/>
        <v>13.269168144975765</v>
      </c>
    </row>
    <row r="58" spans="1:18" s="3" customFormat="1" ht="11.25">
      <c r="A58" s="1">
        <f t="shared" si="15"/>
        <v>41587</v>
      </c>
      <c r="B58" s="2">
        <f t="shared" si="20"/>
        <v>0.6666666666666661</v>
      </c>
      <c r="C58" s="3">
        <f t="shared" si="16"/>
        <v>34.96666666666667</v>
      </c>
      <c r="D58" s="3">
        <f t="shared" si="0"/>
        <v>0.6102834617806839</v>
      </c>
      <c r="E58" s="3">
        <f t="shared" si="17"/>
        <v>138.4</v>
      </c>
      <c r="F58" s="4">
        <f t="shared" si="1"/>
        <v>2.4155356847601523</v>
      </c>
      <c r="G58" s="5">
        <f t="shared" si="13"/>
        <v>313</v>
      </c>
      <c r="H58" s="7">
        <f t="shared" si="2"/>
        <v>15.999999999999986</v>
      </c>
      <c r="I58" s="3">
        <f t="shared" si="3"/>
        <v>5.370832372164468</v>
      </c>
      <c r="J58" s="3">
        <f t="shared" si="4"/>
        <v>-0.2906357599775286</v>
      </c>
      <c r="K58" s="3">
        <f t="shared" si="5"/>
        <v>-16.652202422289594</v>
      </c>
      <c r="L58" s="3">
        <f t="shared" si="6"/>
        <v>0.06979960091178376</v>
      </c>
      <c r="M58" s="3">
        <f t="shared" si="7"/>
        <v>3.9992225439427025</v>
      </c>
      <c r="N58" s="3">
        <f t="shared" si="8"/>
        <v>1.1763383466761852</v>
      </c>
      <c r="O58" s="3">
        <f t="shared" si="9"/>
        <v>1.1038986459927864</v>
      </c>
      <c r="P58" s="3">
        <f t="shared" si="14"/>
        <v>63.24873342559281</v>
      </c>
      <c r="Q58" s="3">
        <f t="shared" si="10"/>
        <v>0.13793569993995347</v>
      </c>
      <c r="R58" s="3">
        <f t="shared" si="11"/>
        <v>7.903133450742256</v>
      </c>
    </row>
    <row r="59" spans="1:18" s="3" customFormat="1" ht="11.25">
      <c r="A59" s="1">
        <f t="shared" si="15"/>
        <v>41587</v>
      </c>
      <c r="B59" s="2">
        <f t="shared" si="20"/>
        <v>0.6874999999999994</v>
      </c>
      <c r="C59" s="3">
        <f t="shared" si="16"/>
        <v>34.96666666666667</v>
      </c>
      <c r="D59" s="3">
        <f t="shared" si="0"/>
        <v>0.6102834617806839</v>
      </c>
      <c r="E59" s="3">
        <f t="shared" si="17"/>
        <v>138.4</v>
      </c>
      <c r="F59" s="4">
        <f t="shared" si="1"/>
        <v>2.4155356847601523</v>
      </c>
      <c r="G59" s="5">
        <f t="shared" si="13"/>
        <v>313</v>
      </c>
      <c r="H59" s="7">
        <f t="shared" si="2"/>
        <v>16.499999999999986</v>
      </c>
      <c r="I59" s="3">
        <f t="shared" si="3"/>
        <v>5.370832372164468</v>
      </c>
      <c r="J59" s="3">
        <f t="shared" si="4"/>
        <v>-0.2906357599775286</v>
      </c>
      <c r="K59" s="3">
        <f t="shared" si="5"/>
        <v>-16.652202422289594</v>
      </c>
      <c r="L59" s="3">
        <f t="shared" si="6"/>
        <v>0.06979960091178376</v>
      </c>
      <c r="M59" s="3">
        <f t="shared" si="7"/>
        <v>3.9992225439427025</v>
      </c>
      <c r="N59" s="3">
        <f t="shared" si="8"/>
        <v>1.30723804057576</v>
      </c>
      <c r="O59" s="3">
        <f t="shared" si="9"/>
        <v>1.1829653231191894</v>
      </c>
      <c r="P59" s="3">
        <f t="shared" si="14"/>
        <v>67.77892032505926</v>
      </c>
      <c r="Q59" s="3">
        <f t="shared" si="10"/>
        <v>0.04031970356625215</v>
      </c>
      <c r="R59" s="3">
        <f t="shared" si="11"/>
        <v>2.310148845564822</v>
      </c>
    </row>
    <row r="60" spans="1:18" s="3" customFormat="1" ht="11.25">
      <c r="A60" s="1">
        <f t="shared" si="15"/>
        <v>41587</v>
      </c>
      <c r="B60" s="2">
        <f t="shared" si="20"/>
        <v>0.7083333333333328</v>
      </c>
      <c r="C60" s="3">
        <f t="shared" si="16"/>
        <v>34.96666666666667</v>
      </c>
      <c r="D60" s="3">
        <f t="shared" si="0"/>
        <v>0.6102834617806839</v>
      </c>
      <c r="E60" s="3">
        <f t="shared" si="17"/>
        <v>138.4</v>
      </c>
      <c r="F60" s="4">
        <f t="shared" si="1"/>
        <v>2.4155356847601523</v>
      </c>
      <c r="G60" s="5">
        <f t="shared" si="13"/>
        <v>313</v>
      </c>
      <c r="H60" s="7">
        <f t="shared" si="2"/>
        <v>16.999999999999986</v>
      </c>
      <c r="I60" s="3">
        <f t="shared" si="3"/>
        <v>5.370832372164468</v>
      </c>
      <c r="J60" s="3">
        <f t="shared" si="4"/>
        <v>-0.2906357599775286</v>
      </c>
      <c r="K60" s="3">
        <f t="shared" si="5"/>
        <v>-16.652202422289594</v>
      </c>
      <c r="L60" s="3">
        <f t="shared" si="6"/>
        <v>0.06979960091178376</v>
      </c>
      <c r="M60" s="3">
        <f t="shared" si="7"/>
        <v>3.9992225439427025</v>
      </c>
      <c r="N60" s="3">
        <f t="shared" si="8"/>
        <v>1.4381377344753346</v>
      </c>
      <c r="O60" s="3">
        <f t="shared" si="9"/>
        <v>1.2576855214978309</v>
      </c>
      <c r="P60" s="3">
        <f t="shared" si="14"/>
        <v>72.06007233653568</v>
      </c>
      <c r="Q60" s="3">
        <f t="shared" si="10"/>
        <v>-0.060417591597981705</v>
      </c>
      <c r="R60" s="3">
        <f t="shared" si="11"/>
        <v>-3.461673006909415</v>
      </c>
    </row>
    <row r="61" spans="1:18" s="3" customFormat="1" ht="11.25">
      <c r="A61" s="1">
        <f t="shared" si="15"/>
        <v>41587</v>
      </c>
      <c r="B61" s="2">
        <f t="shared" si="20"/>
        <v>0.7291666666666662</v>
      </c>
      <c r="C61" s="3">
        <f t="shared" si="16"/>
        <v>34.96666666666667</v>
      </c>
      <c r="D61" s="3">
        <f t="shared" si="0"/>
        <v>0.6102834617806839</v>
      </c>
      <c r="E61" s="3">
        <f t="shared" si="17"/>
        <v>138.4</v>
      </c>
      <c r="F61" s="4">
        <f t="shared" si="1"/>
        <v>2.4155356847601523</v>
      </c>
      <c r="G61" s="5">
        <f t="shared" si="13"/>
        <v>313</v>
      </c>
      <c r="H61" s="7">
        <f t="shared" si="2"/>
        <v>17.49999999999999</v>
      </c>
      <c r="I61" s="3">
        <f t="shared" si="3"/>
        <v>5.370832372164468</v>
      </c>
      <c r="J61" s="3">
        <f t="shared" si="4"/>
        <v>-0.2906357599775286</v>
      </c>
      <c r="K61" s="3">
        <f t="shared" si="5"/>
        <v>-16.652202422289594</v>
      </c>
      <c r="L61" s="3">
        <f t="shared" si="6"/>
        <v>0.06979960091178376</v>
      </c>
      <c r="M61" s="3">
        <f t="shared" si="7"/>
        <v>3.9992225439427025</v>
      </c>
      <c r="N61" s="3">
        <f t="shared" si="8"/>
        <v>1.5690374283749102</v>
      </c>
      <c r="O61" s="3">
        <f t="shared" si="9"/>
        <v>1.3294719151995382</v>
      </c>
      <c r="P61" s="3">
        <f t="shared" si="14"/>
        <v>76.17312972210802</v>
      </c>
      <c r="Q61" s="3">
        <f t="shared" si="10"/>
        <v>-0.16357581325742057</v>
      </c>
      <c r="R61" s="3">
        <f t="shared" si="11"/>
        <v>-9.372203730070297</v>
      </c>
    </row>
    <row r="62" spans="1:18" s="3" customFormat="1" ht="11.25">
      <c r="A62" s="1">
        <f t="shared" si="15"/>
        <v>41587</v>
      </c>
      <c r="B62" s="2">
        <f t="shared" si="20"/>
        <v>0.7499999999999996</v>
      </c>
      <c r="C62" s="3">
        <f t="shared" si="16"/>
        <v>34.96666666666667</v>
      </c>
      <c r="D62" s="3">
        <f t="shared" si="0"/>
        <v>0.6102834617806839</v>
      </c>
      <c r="E62" s="3">
        <f t="shared" si="17"/>
        <v>138.4</v>
      </c>
      <c r="F62" s="4">
        <f t="shared" si="1"/>
        <v>2.4155356847601523</v>
      </c>
      <c r="G62" s="5">
        <f t="shared" si="13"/>
        <v>313</v>
      </c>
      <c r="H62" s="7">
        <f t="shared" si="2"/>
        <v>17.99999999999999</v>
      </c>
      <c r="I62" s="3">
        <f t="shared" si="3"/>
        <v>5.370832372164468</v>
      </c>
      <c r="J62" s="3">
        <f t="shared" si="4"/>
        <v>-0.2906357599775286</v>
      </c>
      <c r="K62" s="3">
        <f t="shared" si="5"/>
        <v>-16.652202422289594</v>
      </c>
      <c r="L62" s="3">
        <f t="shared" si="6"/>
        <v>0.06979960091178376</v>
      </c>
      <c r="M62" s="3">
        <f t="shared" si="7"/>
        <v>3.9992225439427025</v>
      </c>
      <c r="N62" s="3">
        <f t="shared" si="8"/>
        <v>1.6999371222744848</v>
      </c>
      <c r="O62" s="3">
        <f t="shared" si="9"/>
        <v>1.399738579812035</v>
      </c>
      <c r="P62" s="3">
        <f t="shared" si="14"/>
        <v>80.19911304486534</v>
      </c>
      <c r="Q62" s="3">
        <f t="shared" si="10"/>
        <v>-0.26855387884542276</v>
      </c>
      <c r="R62" s="3">
        <f t="shared" si="11"/>
        <v>-15.387003829710366</v>
      </c>
    </row>
    <row r="63" spans="1:18" s="3" customFormat="1" ht="11.25">
      <c r="A63" s="1">
        <f t="shared" si="15"/>
        <v>41587</v>
      </c>
      <c r="B63" s="2">
        <f t="shared" si="20"/>
        <v>0.7708333333333329</v>
      </c>
      <c r="C63" s="3">
        <f t="shared" si="16"/>
        <v>34.96666666666667</v>
      </c>
      <c r="D63" s="3">
        <f t="shared" si="0"/>
        <v>0.6102834617806839</v>
      </c>
      <c r="E63" s="3">
        <f t="shared" si="17"/>
        <v>138.4</v>
      </c>
      <c r="F63" s="4">
        <f t="shared" si="1"/>
        <v>2.4155356847601523</v>
      </c>
      <c r="G63" s="5">
        <f t="shared" si="13"/>
        <v>313</v>
      </c>
      <c r="H63" s="7">
        <f t="shared" si="2"/>
        <v>18.49999999999999</v>
      </c>
      <c r="I63" s="3">
        <f t="shared" si="3"/>
        <v>5.370832372164468</v>
      </c>
      <c r="J63" s="3">
        <f t="shared" si="4"/>
        <v>-0.2906357599775286</v>
      </c>
      <c r="K63" s="3">
        <f t="shared" si="5"/>
        <v>-16.652202422289594</v>
      </c>
      <c r="L63" s="3">
        <f t="shared" si="6"/>
        <v>0.06979960091178376</v>
      </c>
      <c r="M63" s="3">
        <f t="shared" si="7"/>
        <v>3.9992225439427025</v>
      </c>
      <c r="N63" s="3">
        <f t="shared" si="8"/>
        <v>1.8308368161740596</v>
      </c>
      <c r="O63" s="3">
        <f t="shared" si="9"/>
        <v>1.4699810418248958</v>
      </c>
      <c r="P63" s="3">
        <f t="shared" si="14"/>
        <v>84.22370966081027</v>
      </c>
      <c r="Q63" s="3">
        <f t="shared" si="10"/>
        <v>-0.3748119393854098</v>
      </c>
      <c r="R63" s="3">
        <f t="shared" si="11"/>
        <v>-21.475142237897217</v>
      </c>
    </row>
    <row r="64" spans="1:18" s="3" customFormat="1" ht="11.25">
      <c r="A64" s="1">
        <f t="shared" si="15"/>
        <v>41587</v>
      </c>
      <c r="B64" s="2">
        <f t="shared" si="20"/>
        <v>0.7916666666666663</v>
      </c>
      <c r="C64" s="3">
        <f t="shared" si="16"/>
        <v>34.96666666666667</v>
      </c>
      <c r="D64" s="3">
        <f t="shared" si="0"/>
        <v>0.6102834617806839</v>
      </c>
      <c r="E64" s="3">
        <f t="shared" si="17"/>
        <v>138.4</v>
      </c>
      <c r="F64" s="4">
        <f t="shared" si="1"/>
        <v>2.4155356847601523</v>
      </c>
      <c r="G64" s="5">
        <f t="shared" si="13"/>
        <v>313</v>
      </c>
      <c r="H64" s="7">
        <f t="shared" si="2"/>
        <v>18.999999999999993</v>
      </c>
      <c r="I64" s="3">
        <f t="shared" si="3"/>
        <v>5.370832372164468</v>
      </c>
      <c r="J64" s="3">
        <f t="shared" si="4"/>
        <v>-0.2906357599775286</v>
      </c>
      <c r="K64" s="3">
        <f t="shared" si="5"/>
        <v>-16.652202422289594</v>
      </c>
      <c r="L64" s="3">
        <f t="shared" si="6"/>
        <v>0.06979960091178376</v>
      </c>
      <c r="M64" s="3">
        <f t="shared" si="7"/>
        <v>3.9992225439427025</v>
      </c>
      <c r="N64" s="3">
        <f t="shared" si="8"/>
        <v>1.961736510073635</v>
      </c>
      <c r="O64" s="3">
        <f t="shared" si="9"/>
        <v>1.541894866614402</v>
      </c>
      <c r="P64" s="3">
        <f t="shared" si="14"/>
        <v>88.34406830989225</v>
      </c>
      <c r="Q64" s="3">
        <f t="shared" si="10"/>
        <v>-0.48183224736688435</v>
      </c>
      <c r="R64" s="3">
        <f t="shared" si="11"/>
        <v>-27.606954207425947</v>
      </c>
    </row>
    <row r="65" spans="1:18" s="3" customFormat="1" ht="11.25">
      <c r="A65" s="1">
        <f t="shared" si="15"/>
        <v>41587</v>
      </c>
      <c r="B65" s="2">
        <f t="shared" si="20"/>
        <v>0.8124999999999997</v>
      </c>
      <c r="C65" s="3">
        <f t="shared" si="16"/>
        <v>34.96666666666667</v>
      </c>
      <c r="D65" s="3">
        <f t="shared" si="0"/>
        <v>0.6102834617806839</v>
      </c>
      <c r="E65" s="3">
        <f t="shared" si="17"/>
        <v>138.4</v>
      </c>
      <c r="F65" s="4">
        <f t="shared" si="1"/>
        <v>2.4155356847601523</v>
      </c>
      <c r="G65" s="5">
        <f t="shared" si="13"/>
        <v>313</v>
      </c>
      <c r="H65" s="7">
        <f t="shared" si="2"/>
        <v>19.499999999999993</v>
      </c>
      <c r="I65" s="3">
        <f t="shared" si="3"/>
        <v>5.370832372164468</v>
      </c>
      <c r="J65" s="3">
        <f t="shared" si="4"/>
        <v>-0.2906357599775286</v>
      </c>
      <c r="K65" s="3">
        <f t="shared" si="5"/>
        <v>-16.652202422289594</v>
      </c>
      <c r="L65" s="3">
        <f t="shared" si="6"/>
        <v>0.06979960091178376</v>
      </c>
      <c r="M65" s="3">
        <f t="shared" si="7"/>
        <v>3.9992225439427025</v>
      </c>
      <c r="N65" s="3">
        <f t="shared" si="8"/>
        <v>2.09263620397321</v>
      </c>
      <c r="O65" s="3">
        <f t="shared" si="9"/>
        <v>-1.5240386146043698</v>
      </c>
      <c r="P65" s="3">
        <f t="shared" si="14"/>
        <v>92.67901956820458</v>
      </c>
      <c r="Q65" s="3">
        <f t="shared" si="10"/>
        <v>-0.5890732184596906</v>
      </c>
      <c r="R65" s="3">
        <f t="shared" si="11"/>
        <v>-33.751409241928215</v>
      </c>
    </row>
    <row r="66" spans="1:18" s="3" customFormat="1" ht="11.25">
      <c r="A66" s="1">
        <f t="shared" si="15"/>
        <v>41587</v>
      </c>
      <c r="B66" s="2">
        <f t="shared" si="20"/>
        <v>0.833333333333333</v>
      </c>
      <c r="C66" s="3">
        <f t="shared" si="16"/>
        <v>34.96666666666667</v>
      </c>
      <c r="D66" s="3">
        <f t="shared" si="0"/>
        <v>0.6102834617806839</v>
      </c>
      <c r="E66" s="3">
        <f t="shared" si="17"/>
        <v>138.4</v>
      </c>
      <c r="F66" s="4">
        <f t="shared" si="1"/>
        <v>2.4155356847601523</v>
      </c>
      <c r="G66" s="5">
        <f t="shared" si="13"/>
        <v>313</v>
      </c>
      <c r="H66" s="7">
        <f t="shared" si="2"/>
        <v>19.999999999999993</v>
      </c>
      <c r="I66" s="3">
        <f t="shared" si="3"/>
        <v>5.370832372164468</v>
      </c>
      <c r="J66" s="3">
        <f t="shared" si="4"/>
        <v>-0.2906357599775286</v>
      </c>
      <c r="K66" s="3">
        <f t="shared" si="5"/>
        <v>-16.652202422289594</v>
      </c>
      <c r="L66" s="3">
        <f t="shared" si="6"/>
        <v>0.06979960091178376</v>
      </c>
      <c r="M66" s="3">
        <f t="shared" si="7"/>
        <v>3.9992225439427025</v>
      </c>
      <c r="N66" s="3">
        <f t="shared" si="8"/>
        <v>2.2235358978727846</v>
      </c>
      <c r="O66" s="3">
        <f t="shared" si="9"/>
        <v>-1.4419009571332155</v>
      </c>
      <c r="P66" s="3">
        <f t="shared" si="14"/>
        <v>97.38516068039291</v>
      </c>
      <c r="Q66" s="3">
        <f t="shared" si="10"/>
        <v>-0.6959065482969322</v>
      </c>
      <c r="R66" s="3">
        <f t="shared" si="11"/>
        <v>-39.8725081529312</v>
      </c>
    </row>
    <row r="67" spans="1:18" s="3" customFormat="1" ht="11.25">
      <c r="A67" s="1">
        <f t="shared" si="15"/>
        <v>41587</v>
      </c>
      <c r="B67" s="2">
        <f t="shared" si="20"/>
        <v>0.8541666666666664</v>
      </c>
      <c r="C67" s="3">
        <f t="shared" si="16"/>
        <v>34.96666666666667</v>
      </c>
      <c r="D67" s="3">
        <f aca="true" t="shared" si="21" ref="D67:D73">C67/180*PI()</f>
        <v>0.6102834617806839</v>
      </c>
      <c r="E67" s="3">
        <f t="shared" si="17"/>
        <v>138.4</v>
      </c>
      <c r="F67" s="4">
        <f aca="true" t="shared" si="22" ref="F67:F73">E67/180*PI()</f>
        <v>2.4155356847601523</v>
      </c>
      <c r="G67" s="5">
        <f t="shared" si="13"/>
        <v>313</v>
      </c>
      <c r="H67" s="7">
        <f aca="true" t="shared" si="23" ref="H67:H73">B67*24</f>
        <v>20.499999999999993</v>
      </c>
      <c r="I67" s="3">
        <f aca="true" t="shared" si="24" ref="I67:I73">(G67-1)/365*2*PI()</f>
        <v>5.370832372164468</v>
      </c>
      <c r="J67" s="3">
        <f aca="true" t="shared" si="25" ref="J67:J73">0.006918-0.399912*COS(I67)+0.070257*SIN(I67)-0.006758*COS(2*I67)+0.000907*SIN(2*I67)-0.002697*COS(3*I67)+0.00148*SIN(3*I67)</f>
        <v>-0.2906357599775286</v>
      </c>
      <c r="K67" s="3">
        <f aca="true" t="shared" si="26" ref="K67:K73">J67/PI()*180</f>
        <v>-16.652202422289594</v>
      </c>
      <c r="L67" s="3">
        <f aca="true" t="shared" si="27" ref="L67:L73">0.000075+0.001868*COS(I67)-0.032077*SIN(I67)-0.014615*COS(2*I67)-0.040849*SIN(2*I67)</f>
        <v>0.06979960091178376</v>
      </c>
      <c r="M67" s="3">
        <f aca="true" t="shared" si="28" ref="M67:M73">L67/PI()*180</f>
        <v>3.9992225439427025</v>
      </c>
      <c r="N67" s="3">
        <f aca="true" t="shared" si="29" ref="N67:N73">(H67-12)/12*PI()+(E67-135)/180*PI()+L67</f>
        <v>2.354435591772359</v>
      </c>
      <c r="O67" s="3">
        <f aca="true" t="shared" si="30" ref="O67:O73">ATAN(COS(D67)*COS(J67)*SIN(N67)/(SIN(D67)*SIN(Q67)-SIN(J67)))</f>
        <v>-1.349430512107254</v>
      </c>
      <c r="P67" s="3">
        <f t="shared" si="14"/>
        <v>102.683326910077</v>
      </c>
      <c r="Q67" s="3">
        <f aca="true" t="shared" si="31" ref="Q67:Q73">ASIN(SIN(D67)*SIN(J67)+COS(D67)*COS(J67)*COS(N67))</f>
        <v>-0.8015183873572955</v>
      </c>
      <c r="R67" s="3">
        <f aca="true" t="shared" si="32" ref="R67:R73">Q67/PI()*180</f>
        <v>-45.92362079770491</v>
      </c>
    </row>
    <row r="68" spans="1:18" s="3" customFormat="1" ht="11.25">
      <c r="A68" s="1">
        <f t="shared" si="15"/>
        <v>41587</v>
      </c>
      <c r="B68" s="2">
        <f aca="true" t="shared" si="33" ref="B68:B73">B67+"0:30:00"</f>
        <v>0.8749999999999998</v>
      </c>
      <c r="C68" s="3">
        <f t="shared" si="16"/>
        <v>34.96666666666667</v>
      </c>
      <c r="D68" s="3">
        <f t="shared" si="21"/>
        <v>0.6102834617806839</v>
      </c>
      <c r="E68" s="3">
        <f t="shared" si="17"/>
        <v>138.4</v>
      </c>
      <c r="F68" s="4">
        <f t="shared" si="22"/>
        <v>2.4155356847601523</v>
      </c>
      <c r="G68" s="5">
        <f aca="true" t="shared" si="34" ref="G68:G73">A68-VALUE(TEXT(YEAR(A68),"####")&amp;"/1/1")+1</f>
        <v>313</v>
      </c>
      <c r="H68" s="7">
        <f t="shared" si="23"/>
        <v>20.999999999999993</v>
      </c>
      <c r="I68" s="3">
        <f t="shared" si="24"/>
        <v>5.370832372164468</v>
      </c>
      <c r="J68" s="3">
        <f t="shared" si="25"/>
        <v>-0.2906357599775286</v>
      </c>
      <c r="K68" s="3">
        <f t="shared" si="26"/>
        <v>-16.652202422289594</v>
      </c>
      <c r="L68" s="3">
        <f t="shared" si="27"/>
        <v>0.06979960091178376</v>
      </c>
      <c r="M68" s="3">
        <f t="shared" si="28"/>
        <v>3.9992225439427025</v>
      </c>
      <c r="N68" s="3">
        <f t="shared" si="29"/>
        <v>2.485335285671934</v>
      </c>
      <c r="O68" s="3">
        <f t="shared" si="30"/>
        <v>-1.2408693494695398</v>
      </c>
      <c r="P68" s="3">
        <f aca="true" t="shared" si="35" ref="P68:P73">IF(AND(N68&lt;0,O68/PI()*180&gt;0),O68/PI()*180-180,IF(AND(N68&gt;0,O68/PI()*180&lt;0),O68/PI()*180+180,O68/PI()*180))</f>
        <v>108.90342334825135</v>
      </c>
      <c r="Q68" s="3">
        <f t="shared" si="31"/>
        <v>-0.9047368076149485</v>
      </c>
      <c r="R68" s="3">
        <f t="shared" si="32"/>
        <v>-51.83760064647606</v>
      </c>
    </row>
    <row r="69" spans="1:18" s="3" customFormat="1" ht="11.25">
      <c r="A69" s="1">
        <f t="shared" si="15"/>
        <v>41587</v>
      </c>
      <c r="B69" s="2">
        <f t="shared" si="33"/>
        <v>0.8958333333333331</v>
      </c>
      <c r="C69" s="3">
        <f t="shared" si="16"/>
        <v>34.96666666666667</v>
      </c>
      <c r="D69" s="3">
        <f t="shared" si="21"/>
        <v>0.6102834617806839</v>
      </c>
      <c r="E69" s="3">
        <f t="shared" si="17"/>
        <v>138.4</v>
      </c>
      <c r="F69" s="4">
        <f t="shared" si="22"/>
        <v>2.4155356847601523</v>
      </c>
      <c r="G69" s="5">
        <f t="shared" si="34"/>
        <v>313</v>
      </c>
      <c r="H69" s="7">
        <f t="shared" si="23"/>
        <v>21.499999999999996</v>
      </c>
      <c r="I69" s="3">
        <f t="shared" si="24"/>
        <v>5.370832372164468</v>
      </c>
      <c r="J69" s="3">
        <f t="shared" si="25"/>
        <v>-0.2906357599775286</v>
      </c>
      <c r="K69" s="3">
        <f t="shared" si="26"/>
        <v>-16.652202422289594</v>
      </c>
      <c r="L69" s="3">
        <f t="shared" si="27"/>
        <v>0.06979960091178376</v>
      </c>
      <c r="M69" s="3">
        <f t="shared" si="28"/>
        <v>3.9992225439427025</v>
      </c>
      <c r="N69" s="3">
        <f t="shared" si="29"/>
        <v>2.61623497957151</v>
      </c>
      <c r="O69" s="3">
        <f t="shared" si="30"/>
        <v>-1.1072436856090357</v>
      </c>
      <c r="P69" s="3">
        <f t="shared" si="35"/>
        <v>116.55960992209205</v>
      </c>
      <c r="Q69" s="3">
        <f t="shared" si="31"/>
        <v>-1.003708307753204</v>
      </c>
      <c r="R69" s="3">
        <f t="shared" si="32"/>
        <v>-57.508249896476556</v>
      </c>
    </row>
    <row r="70" spans="1:18" s="3" customFormat="1" ht="11.25">
      <c r="A70" s="1">
        <f t="shared" si="15"/>
        <v>41587</v>
      </c>
      <c r="B70" s="2">
        <f t="shared" si="33"/>
        <v>0.9166666666666665</v>
      </c>
      <c r="C70" s="3">
        <f t="shared" si="16"/>
        <v>34.96666666666667</v>
      </c>
      <c r="D70" s="3">
        <f t="shared" si="21"/>
        <v>0.6102834617806839</v>
      </c>
      <c r="E70" s="3">
        <f t="shared" si="17"/>
        <v>138.4</v>
      </c>
      <c r="F70" s="4">
        <f t="shared" si="22"/>
        <v>2.4155356847601523</v>
      </c>
      <c r="G70" s="5">
        <f t="shared" si="34"/>
        <v>313</v>
      </c>
      <c r="H70" s="7">
        <f t="shared" si="23"/>
        <v>21.999999999999996</v>
      </c>
      <c r="I70" s="3">
        <f t="shared" si="24"/>
        <v>5.370832372164468</v>
      </c>
      <c r="J70" s="3">
        <f t="shared" si="25"/>
        <v>-0.2906357599775286</v>
      </c>
      <c r="K70" s="3">
        <f t="shared" si="26"/>
        <v>-16.652202422289594</v>
      </c>
      <c r="L70" s="3">
        <f t="shared" si="27"/>
        <v>0.06979960091178376</v>
      </c>
      <c r="M70" s="3">
        <f t="shared" si="28"/>
        <v>3.9992225439427025</v>
      </c>
      <c r="N70" s="3">
        <f t="shared" si="29"/>
        <v>2.7471346734710846</v>
      </c>
      <c r="O70" s="3">
        <f t="shared" si="30"/>
        <v>-0.9344185846415917</v>
      </c>
      <c r="P70" s="3">
        <f t="shared" si="35"/>
        <v>126.46175880144891</v>
      </c>
      <c r="Q70" s="3">
        <f t="shared" si="31"/>
        <v>-1.0952725401248695</v>
      </c>
      <c r="R70" s="3">
        <f t="shared" si="32"/>
        <v>-62.75449396572814</v>
      </c>
    </row>
    <row r="71" spans="1:18" s="3" customFormat="1" ht="11.25">
      <c r="A71" s="1">
        <f t="shared" si="15"/>
        <v>41587</v>
      </c>
      <c r="B71" s="2">
        <f t="shared" si="33"/>
        <v>0.9374999999999999</v>
      </c>
      <c r="C71" s="3">
        <f t="shared" si="16"/>
        <v>34.96666666666667</v>
      </c>
      <c r="D71" s="3">
        <f t="shared" si="21"/>
        <v>0.6102834617806839</v>
      </c>
      <c r="E71" s="3">
        <f t="shared" si="17"/>
        <v>138.4</v>
      </c>
      <c r="F71" s="4">
        <f t="shared" si="22"/>
        <v>2.4155356847601523</v>
      </c>
      <c r="G71" s="5">
        <f t="shared" si="34"/>
        <v>313</v>
      </c>
      <c r="H71" s="7">
        <f t="shared" si="23"/>
        <v>22.499999999999996</v>
      </c>
      <c r="I71" s="3">
        <f t="shared" si="24"/>
        <v>5.370832372164468</v>
      </c>
      <c r="J71" s="3">
        <f t="shared" si="25"/>
        <v>-0.2906357599775286</v>
      </c>
      <c r="K71" s="3">
        <f t="shared" si="26"/>
        <v>-16.652202422289594</v>
      </c>
      <c r="L71" s="3">
        <f t="shared" si="27"/>
        <v>0.06979960091178376</v>
      </c>
      <c r="M71" s="3">
        <f t="shared" si="28"/>
        <v>3.9992225439427025</v>
      </c>
      <c r="N71" s="3">
        <f t="shared" si="29"/>
        <v>2.878034367370659</v>
      </c>
      <c r="O71" s="3">
        <f t="shared" si="30"/>
        <v>-0.7017556192442309</v>
      </c>
      <c r="P71" s="3">
        <f t="shared" si="35"/>
        <v>139.79236476771598</v>
      </c>
      <c r="Q71" s="3">
        <f t="shared" si="31"/>
        <v>-1.1738228279303757</v>
      </c>
      <c r="R71" s="3">
        <f t="shared" si="32"/>
        <v>-67.25509393652158</v>
      </c>
    </row>
    <row r="72" spans="1:18" s="3" customFormat="1" ht="11.25">
      <c r="A72" s="1">
        <f t="shared" si="15"/>
        <v>41587</v>
      </c>
      <c r="B72" s="2">
        <f t="shared" si="33"/>
        <v>0.9583333333333333</v>
      </c>
      <c r="C72" s="3">
        <f t="shared" si="16"/>
        <v>34.96666666666667</v>
      </c>
      <c r="D72" s="3">
        <f t="shared" si="21"/>
        <v>0.6102834617806839</v>
      </c>
      <c r="E72" s="3">
        <f t="shared" si="17"/>
        <v>138.4</v>
      </c>
      <c r="F72" s="4">
        <f t="shared" si="22"/>
        <v>2.4155356847601523</v>
      </c>
      <c r="G72" s="5">
        <f t="shared" si="34"/>
        <v>313</v>
      </c>
      <c r="H72" s="7">
        <f t="shared" si="23"/>
        <v>23</v>
      </c>
      <c r="I72" s="3">
        <f t="shared" si="24"/>
        <v>5.370832372164468</v>
      </c>
      <c r="J72" s="3">
        <f t="shared" si="25"/>
        <v>-0.2906357599775286</v>
      </c>
      <c r="K72" s="3">
        <f t="shared" si="26"/>
        <v>-16.652202422289594</v>
      </c>
      <c r="L72" s="3">
        <f t="shared" si="27"/>
        <v>0.06979960091178376</v>
      </c>
      <c r="M72" s="3">
        <f t="shared" si="28"/>
        <v>3.9992225439427025</v>
      </c>
      <c r="N72" s="3">
        <f t="shared" si="29"/>
        <v>3.0089340612702347</v>
      </c>
      <c r="O72" s="3">
        <f t="shared" si="30"/>
        <v>-0.38872489934697757</v>
      </c>
      <c r="P72" s="3">
        <f t="shared" si="35"/>
        <v>157.72770387577046</v>
      </c>
      <c r="Q72" s="3">
        <f t="shared" si="31"/>
        <v>-1.229877750846512</v>
      </c>
      <c r="R72" s="3">
        <f t="shared" si="32"/>
        <v>-70.46680444054734</v>
      </c>
    </row>
    <row r="73" spans="1:18" s="3" customFormat="1" ht="11.25">
      <c r="A73" s="1">
        <f t="shared" si="15"/>
        <v>41587</v>
      </c>
      <c r="B73" s="2">
        <f t="shared" si="33"/>
        <v>0.9791666666666666</v>
      </c>
      <c r="C73" s="3">
        <f t="shared" si="16"/>
        <v>34.96666666666667</v>
      </c>
      <c r="D73" s="3">
        <f t="shared" si="21"/>
        <v>0.6102834617806839</v>
      </c>
      <c r="E73" s="3">
        <f t="shared" si="17"/>
        <v>138.4</v>
      </c>
      <c r="F73" s="4">
        <f t="shared" si="22"/>
        <v>2.4155356847601523</v>
      </c>
      <c r="G73" s="5">
        <f t="shared" si="34"/>
        <v>313</v>
      </c>
      <c r="H73" s="7">
        <f t="shared" si="23"/>
        <v>23.5</v>
      </c>
      <c r="I73" s="3">
        <f t="shared" si="24"/>
        <v>5.370832372164468</v>
      </c>
      <c r="J73" s="3">
        <f t="shared" si="25"/>
        <v>-0.2906357599775286</v>
      </c>
      <c r="K73" s="3">
        <f t="shared" si="26"/>
        <v>-16.652202422289594</v>
      </c>
      <c r="L73" s="3">
        <f t="shared" si="27"/>
        <v>0.06979960091178376</v>
      </c>
      <c r="M73" s="3">
        <f t="shared" si="28"/>
        <v>3.9992225439427025</v>
      </c>
      <c r="N73" s="3">
        <f t="shared" si="29"/>
        <v>3.1398337551698097</v>
      </c>
      <c r="O73" s="3">
        <f t="shared" si="30"/>
        <v>-0.005362663209165711</v>
      </c>
      <c r="P73" s="3">
        <f t="shared" si="35"/>
        <v>179.69274203116473</v>
      </c>
      <c r="Q73" s="3">
        <f t="shared" si="31"/>
        <v>-1.2511447601369823</v>
      </c>
      <c r="R73" s="3">
        <f t="shared" si="32"/>
        <v>-71.68531431575681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73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00390625" defaultRowHeight="13.5"/>
  <cols>
    <col min="1" max="1" width="12.125" style="0" customWidth="1"/>
    <col min="2" max="2" width="5.625" style="0" customWidth="1"/>
    <col min="3" max="3" width="5.125" style="0" customWidth="1"/>
    <col min="4" max="5" width="5.25390625" style="0" customWidth="1"/>
    <col min="6" max="6" width="5.00390625" style="0" customWidth="1"/>
    <col min="7" max="7" width="5.75390625" style="0" customWidth="1"/>
    <col min="8" max="8" width="5.625" style="0" customWidth="1"/>
    <col min="9" max="9" width="4.875" style="0" customWidth="1"/>
    <col min="10" max="11" width="5.75390625" style="0" customWidth="1"/>
    <col min="12" max="13" width="6.125" style="0" customWidth="1"/>
    <col min="14" max="15" width="6.50390625" style="0" customWidth="1"/>
    <col min="16" max="16" width="5.25390625" style="0" customWidth="1"/>
    <col min="17" max="17" width="5.625" style="0" customWidth="1"/>
    <col min="18" max="18" width="5.25390625" style="0" customWidth="1"/>
  </cols>
  <sheetData>
    <row r="1" spans="1:18" s="6" customFormat="1" ht="22.5">
      <c r="A1" s="6" t="s">
        <v>0</v>
      </c>
      <c r="B1" s="6" t="s">
        <v>5</v>
      </c>
      <c r="C1" s="6" t="s">
        <v>2</v>
      </c>
      <c r="D1" s="6" t="s">
        <v>2</v>
      </c>
      <c r="E1" s="6" t="s">
        <v>1</v>
      </c>
      <c r="F1" s="6" t="s">
        <v>1</v>
      </c>
      <c r="G1" s="6" t="s">
        <v>8</v>
      </c>
      <c r="H1" s="6" t="s">
        <v>10</v>
      </c>
      <c r="I1" s="6" t="s">
        <v>19</v>
      </c>
      <c r="J1" s="6" t="s">
        <v>20</v>
      </c>
      <c r="K1" s="6" t="s">
        <v>20</v>
      </c>
      <c r="L1" s="6" t="s">
        <v>9</v>
      </c>
      <c r="M1" s="6" t="s">
        <v>9</v>
      </c>
      <c r="N1" s="6" t="s">
        <v>21</v>
      </c>
      <c r="O1" s="6" t="s">
        <v>12</v>
      </c>
      <c r="P1" s="6" t="s">
        <v>12</v>
      </c>
      <c r="Q1" s="6" t="s">
        <v>22</v>
      </c>
      <c r="R1" s="6" t="s">
        <v>22</v>
      </c>
    </row>
    <row r="2" spans="1:18" s="3" customFormat="1" ht="11.25">
      <c r="A2" s="3" t="s">
        <v>3</v>
      </c>
      <c r="B2" s="3" t="s">
        <v>6</v>
      </c>
      <c r="C2" s="3" t="s">
        <v>4</v>
      </c>
      <c r="D2" s="3" t="s">
        <v>17</v>
      </c>
      <c r="E2" s="3" t="s">
        <v>4</v>
      </c>
      <c r="F2" s="3" t="s">
        <v>17</v>
      </c>
      <c r="G2" s="3" t="s">
        <v>7</v>
      </c>
      <c r="H2" s="3" t="s">
        <v>13</v>
      </c>
      <c r="I2" s="3" t="s">
        <v>18</v>
      </c>
      <c r="J2" s="3" t="s">
        <v>18</v>
      </c>
      <c r="K2" s="3" t="s">
        <v>4</v>
      </c>
      <c r="L2" s="3" t="s">
        <v>17</v>
      </c>
      <c r="M2" s="3" t="s">
        <v>4</v>
      </c>
      <c r="N2" s="3" t="s">
        <v>17</v>
      </c>
      <c r="O2" s="3" t="s">
        <v>17</v>
      </c>
      <c r="P2" s="3" t="s">
        <v>4</v>
      </c>
      <c r="Q2" s="3" t="s">
        <v>17</v>
      </c>
      <c r="R2" s="3" t="s">
        <v>4</v>
      </c>
    </row>
    <row r="3" spans="1:18" s="3" customFormat="1" ht="11.25">
      <c r="A3" s="10">
        <f ca="1">VALUE(TEXT(YEAR(TODAY()),"####")&amp;"/12/22")</f>
        <v>41630</v>
      </c>
      <c r="B3" s="2">
        <v>0.16666666666666666</v>
      </c>
      <c r="C3" s="3">
        <f>グラフ!B3</f>
        <v>34.96666666666667</v>
      </c>
      <c r="D3" s="3">
        <f>C3/180*PI()</f>
        <v>0.6102834617806839</v>
      </c>
      <c r="E3" s="3">
        <f>グラフ!C3</f>
        <v>138.4</v>
      </c>
      <c r="F3" s="4">
        <f aca="true" t="shared" si="0" ref="F3:F44">E3/180*PI()</f>
        <v>2.4155356847601523</v>
      </c>
      <c r="G3" s="5">
        <f>A3-VALUE(TEXT(YEAR(A3),"####")&amp;"/1/1")+1</f>
        <v>356</v>
      </c>
      <c r="H3" s="7">
        <f aca="true" t="shared" si="1" ref="H3:H44">B3*24</f>
        <v>4</v>
      </c>
      <c r="I3" s="3">
        <f aca="true" t="shared" si="2" ref="I3:I44">(G3-1)/365*2*PI()</f>
        <v>6.111043243969187</v>
      </c>
      <c r="J3" s="3">
        <f aca="true" t="shared" si="3" ref="J3:J44">0.006918-0.399912*COS(I3)+0.070257*SIN(I3)-0.006758*COS(2*I3)+0.000907*SIN(2*I3)-0.002697*COS(3*I3)+0.00148*SIN(3*I3)</f>
        <v>-0.40886151186277603</v>
      </c>
      <c r="K3" s="3">
        <f aca="true" t="shared" si="4" ref="K3:K44">J3/PI()*180</f>
        <v>-23.42603903507511</v>
      </c>
      <c r="L3" s="3">
        <f aca="true" t="shared" si="5" ref="L3:L44">0.000075+0.001868*COS(I3)-0.032077*SIN(I3)-0.014615*COS(2*I3)-0.040849*SIN(2*I3)</f>
        <v>0.007440081675399279</v>
      </c>
      <c r="M3" s="3">
        <f aca="true" t="shared" si="6" ref="M3:M44">L3/PI()*180</f>
        <v>0.4262852792330012</v>
      </c>
      <c r="N3" s="3">
        <f aca="true" t="shared" si="7" ref="N3:N44">(H3-12)/12*PI()+(E3-135)/180*PI()+L3</f>
        <v>-2.0276138261499885</v>
      </c>
      <c r="O3" s="3">
        <f aca="true" t="shared" si="8" ref="O3:O44">ATAN(COS(D3)*COS(J3)*SIN(N3)/(SIN(D3)*SIN(Q3)-SIN(J3)))</f>
        <v>-1.4573261380246756</v>
      </c>
      <c r="P3" s="3">
        <f>IF(AND(N3&lt;0,O3/PI()*180&gt;0),O3/PI()*180-180,IF(AND(N3&gt;0,O3/PI()*180&lt;0),O3/PI()*180+180,O3/PI()*180))</f>
        <v>-83.49863708291359</v>
      </c>
      <c r="Q3" s="3">
        <f aca="true" t="shared" si="9" ref="Q3:Q44">ASIN(SIN(D3)*SIN(J3)+COS(D3)*COS(J3)*COS(N3))</f>
        <v>-0.5938067455331052</v>
      </c>
      <c r="R3" s="3">
        <f aca="true" t="shared" si="10" ref="R3:R44">Q3/PI()*180</f>
        <v>-34.022620365445775</v>
      </c>
    </row>
    <row r="4" spans="1:18" s="3" customFormat="1" ht="11.25">
      <c r="A4" s="1">
        <f>A$3</f>
        <v>41630</v>
      </c>
      <c r="B4" s="2">
        <f>B3+"0:30:00"</f>
        <v>0.1875</v>
      </c>
      <c r="C4" s="3">
        <f>C$3</f>
        <v>34.96666666666667</v>
      </c>
      <c r="D4" s="3">
        <f>C4/180*PI()</f>
        <v>0.6102834617806839</v>
      </c>
      <c r="E4" s="3">
        <f>E$3</f>
        <v>138.4</v>
      </c>
      <c r="F4" s="4">
        <f t="shared" si="0"/>
        <v>2.4155356847601523</v>
      </c>
      <c r="G4" s="5">
        <f aca="true" t="shared" si="11" ref="G4:G44">A4-VALUE(TEXT(YEAR(A4),"####")&amp;"/1/1")+1</f>
        <v>356</v>
      </c>
      <c r="H4" s="7">
        <f t="shared" si="1"/>
        <v>4.5</v>
      </c>
      <c r="I4" s="3">
        <f t="shared" si="2"/>
        <v>6.111043243969187</v>
      </c>
      <c r="J4" s="3">
        <f t="shared" si="3"/>
        <v>-0.40886151186277603</v>
      </c>
      <c r="K4" s="3">
        <f t="shared" si="4"/>
        <v>-23.42603903507511</v>
      </c>
      <c r="L4" s="3">
        <f t="shared" si="5"/>
        <v>0.007440081675399279</v>
      </c>
      <c r="M4" s="3">
        <f t="shared" si="6"/>
        <v>0.4262852792330012</v>
      </c>
      <c r="N4" s="3">
        <f t="shared" si="7"/>
        <v>-1.8967141322504142</v>
      </c>
      <c r="O4" s="3">
        <f t="shared" si="8"/>
        <v>-1.391633241776594</v>
      </c>
      <c r="P4" s="3">
        <f aca="true" t="shared" si="12" ref="P4:P67">IF(AND(N4&lt;0,O4/PI()*180&gt;0),O4/PI()*180-180,IF(AND(N4&gt;0,O4/PI()*180&lt;0),O4/PI()*180+180,O4/PI()*180))</f>
        <v>-79.73471138390771</v>
      </c>
      <c r="Q4" s="3">
        <f t="shared" si="9"/>
        <v>-0.48770411940509895</v>
      </c>
      <c r="R4" s="3">
        <f t="shared" si="10"/>
        <v>-27.943387693056525</v>
      </c>
    </row>
    <row r="5" spans="1:18" s="3" customFormat="1" ht="11.25">
      <c r="A5" s="1">
        <f aca="true" t="shared" si="13" ref="A5:A44">A$3</f>
        <v>41630</v>
      </c>
      <c r="B5" s="2">
        <f>B4+"0:30:00"</f>
        <v>0.20833333333333334</v>
      </c>
      <c r="C5" s="3">
        <f aca="true" t="shared" si="14" ref="C5:C44">C$3</f>
        <v>34.96666666666667</v>
      </c>
      <c r="D5" s="3">
        <f aca="true" t="shared" si="15" ref="D5:D44">C5/180*PI()</f>
        <v>0.6102834617806839</v>
      </c>
      <c r="E5" s="3">
        <f aca="true" t="shared" si="16" ref="E5:E44">E$3</f>
        <v>138.4</v>
      </c>
      <c r="F5" s="4">
        <f t="shared" si="0"/>
        <v>2.4155356847601523</v>
      </c>
      <c r="G5" s="5">
        <f t="shared" si="11"/>
        <v>356</v>
      </c>
      <c r="H5" s="7">
        <f t="shared" si="1"/>
        <v>5</v>
      </c>
      <c r="I5" s="3">
        <f t="shared" si="2"/>
        <v>6.111043243969187</v>
      </c>
      <c r="J5" s="3">
        <f t="shared" si="3"/>
        <v>-0.40886151186277603</v>
      </c>
      <c r="K5" s="3">
        <f t="shared" si="4"/>
        <v>-23.42603903507511</v>
      </c>
      <c r="L5" s="3">
        <f t="shared" si="5"/>
        <v>0.007440081675399279</v>
      </c>
      <c r="M5" s="3">
        <f t="shared" si="6"/>
        <v>0.4262852792330012</v>
      </c>
      <c r="N5" s="3">
        <f t="shared" si="7"/>
        <v>-1.7658144383508396</v>
      </c>
      <c r="O5" s="3">
        <f t="shared" si="8"/>
        <v>-1.3270205246833422</v>
      </c>
      <c r="P5" s="3">
        <f t="shared" si="12"/>
        <v>-76.0326753915916</v>
      </c>
      <c r="Q5" s="3">
        <f t="shared" si="9"/>
        <v>-0.38284206886125066</v>
      </c>
      <c r="R5" s="3">
        <f t="shared" si="10"/>
        <v>-21.9352347658065</v>
      </c>
    </row>
    <row r="6" spans="1:18" s="3" customFormat="1" ht="11.25">
      <c r="A6" s="1">
        <f t="shared" si="13"/>
        <v>41630</v>
      </c>
      <c r="B6" s="2">
        <f aca="true" t="shared" si="17" ref="B6:B44">B5+"0:30:00"</f>
        <v>0.22916666666666669</v>
      </c>
      <c r="C6" s="3">
        <f t="shared" si="14"/>
        <v>34.96666666666667</v>
      </c>
      <c r="D6" s="3">
        <f t="shared" si="15"/>
        <v>0.6102834617806839</v>
      </c>
      <c r="E6" s="3">
        <f t="shared" si="16"/>
        <v>138.4</v>
      </c>
      <c r="F6" s="4">
        <f t="shared" si="0"/>
        <v>2.4155356847601523</v>
      </c>
      <c r="G6" s="5">
        <f t="shared" si="11"/>
        <v>356</v>
      </c>
      <c r="H6" s="7">
        <f t="shared" si="1"/>
        <v>5.5</v>
      </c>
      <c r="I6" s="3">
        <f t="shared" si="2"/>
        <v>6.111043243969187</v>
      </c>
      <c r="J6" s="3">
        <f t="shared" si="3"/>
        <v>-0.40886151186277603</v>
      </c>
      <c r="K6" s="3">
        <f t="shared" si="4"/>
        <v>-23.42603903507511</v>
      </c>
      <c r="L6" s="3">
        <f t="shared" si="5"/>
        <v>0.007440081675399279</v>
      </c>
      <c r="M6" s="3">
        <f t="shared" si="6"/>
        <v>0.4262852792330012</v>
      </c>
      <c r="N6" s="3">
        <f t="shared" si="7"/>
        <v>-1.6349147444512646</v>
      </c>
      <c r="O6" s="3">
        <f t="shared" si="8"/>
        <v>-1.2620009634325657</v>
      </c>
      <c r="P6" s="3">
        <f t="shared" si="12"/>
        <v>-72.30732894612976</v>
      </c>
      <c r="Q6" s="3">
        <f t="shared" si="9"/>
        <v>-0.2796554172930592</v>
      </c>
      <c r="R6" s="3">
        <f t="shared" si="10"/>
        <v>-16.02307512886215</v>
      </c>
    </row>
    <row r="7" spans="1:18" s="3" customFormat="1" ht="11.25">
      <c r="A7" s="1">
        <f t="shared" si="13"/>
        <v>41630</v>
      </c>
      <c r="B7" s="2">
        <f t="shared" si="17"/>
        <v>0.25</v>
      </c>
      <c r="C7" s="3">
        <f t="shared" si="14"/>
        <v>34.96666666666667</v>
      </c>
      <c r="D7" s="3">
        <f t="shared" si="15"/>
        <v>0.6102834617806839</v>
      </c>
      <c r="E7" s="3">
        <f t="shared" si="16"/>
        <v>138.4</v>
      </c>
      <c r="F7" s="4">
        <f t="shared" si="0"/>
        <v>2.4155356847601523</v>
      </c>
      <c r="G7" s="5">
        <f t="shared" si="11"/>
        <v>356</v>
      </c>
      <c r="H7" s="7">
        <f t="shared" si="1"/>
        <v>6</v>
      </c>
      <c r="I7" s="3">
        <f t="shared" si="2"/>
        <v>6.111043243969187</v>
      </c>
      <c r="J7" s="3">
        <f t="shared" si="3"/>
        <v>-0.40886151186277603</v>
      </c>
      <c r="K7" s="3">
        <f t="shared" si="4"/>
        <v>-23.42603903507511</v>
      </c>
      <c r="L7" s="3">
        <f t="shared" si="5"/>
        <v>0.007440081675399279</v>
      </c>
      <c r="M7" s="3">
        <f t="shared" si="6"/>
        <v>0.4262852792330012</v>
      </c>
      <c r="N7" s="3">
        <f t="shared" si="7"/>
        <v>-1.50401505055169</v>
      </c>
      <c r="O7" s="3">
        <f t="shared" si="8"/>
        <v>-1.1953104023269532</v>
      </c>
      <c r="P7" s="3">
        <f t="shared" si="12"/>
        <v>-68.48624126141884</v>
      </c>
      <c r="Q7" s="3">
        <f t="shared" si="9"/>
        <v>-0.17861447984164733</v>
      </c>
      <c r="R7" s="3">
        <f t="shared" si="10"/>
        <v>-10.233855854850914</v>
      </c>
    </row>
    <row r="8" spans="1:18" s="3" customFormat="1" ht="11.25">
      <c r="A8" s="1">
        <f t="shared" si="13"/>
        <v>41630</v>
      </c>
      <c r="B8" s="2">
        <f t="shared" si="17"/>
        <v>0.2708333333333333</v>
      </c>
      <c r="C8" s="3">
        <f t="shared" si="14"/>
        <v>34.96666666666667</v>
      </c>
      <c r="D8" s="3">
        <f t="shared" si="15"/>
        <v>0.6102834617806839</v>
      </c>
      <c r="E8" s="3">
        <f t="shared" si="16"/>
        <v>138.4</v>
      </c>
      <c r="F8" s="4">
        <f t="shared" si="0"/>
        <v>2.4155356847601523</v>
      </c>
      <c r="G8" s="5">
        <f t="shared" si="11"/>
        <v>356</v>
      </c>
      <c r="H8" s="7">
        <f t="shared" si="1"/>
        <v>6.5</v>
      </c>
      <c r="I8" s="3">
        <f t="shared" si="2"/>
        <v>6.111043243969187</v>
      </c>
      <c r="J8" s="3">
        <f t="shared" si="3"/>
        <v>-0.40886151186277603</v>
      </c>
      <c r="K8" s="3">
        <f t="shared" si="4"/>
        <v>-23.42603903507511</v>
      </c>
      <c r="L8" s="3">
        <f t="shared" si="5"/>
        <v>0.007440081675399279</v>
      </c>
      <c r="M8" s="3">
        <f t="shared" si="6"/>
        <v>0.4262852792330012</v>
      </c>
      <c r="N8" s="3">
        <f t="shared" si="7"/>
        <v>-1.3731153566521153</v>
      </c>
      <c r="O8" s="3">
        <f t="shared" si="8"/>
        <v>-1.1257925607518418</v>
      </c>
      <c r="P8" s="3">
        <f t="shared" si="12"/>
        <v>-64.50316233830586</v>
      </c>
      <c r="Q8" s="3">
        <f t="shared" si="9"/>
        <v>-0.08025274274450847</v>
      </c>
      <c r="R8" s="3">
        <f t="shared" si="10"/>
        <v>-4.598143453609475</v>
      </c>
    </row>
    <row r="9" spans="1:18" s="3" customFormat="1" ht="11.25">
      <c r="A9" s="1">
        <f t="shared" si="13"/>
        <v>41630</v>
      </c>
      <c r="B9" s="2">
        <f t="shared" si="17"/>
        <v>0.29166666666666663</v>
      </c>
      <c r="C9" s="3">
        <f t="shared" si="14"/>
        <v>34.96666666666667</v>
      </c>
      <c r="D9" s="3">
        <f t="shared" si="15"/>
        <v>0.6102834617806839</v>
      </c>
      <c r="E9" s="3">
        <f t="shared" si="16"/>
        <v>138.4</v>
      </c>
      <c r="F9" s="4">
        <f t="shared" si="0"/>
        <v>2.4155356847601523</v>
      </c>
      <c r="G9" s="5">
        <f t="shared" si="11"/>
        <v>356</v>
      </c>
      <c r="H9" s="7">
        <f t="shared" si="1"/>
        <v>6.999999999999999</v>
      </c>
      <c r="I9" s="3">
        <f t="shared" si="2"/>
        <v>6.111043243969187</v>
      </c>
      <c r="J9" s="3">
        <f t="shared" si="3"/>
        <v>-0.40886151186277603</v>
      </c>
      <c r="K9" s="3">
        <f t="shared" si="4"/>
        <v>-23.42603903507511</v>
      </c>
      <c r="L9" s="3">
        <f t="shared" si="5"/>
        <v>0.007440081675399279</v>
      </c>
      <c r="M9" s="3">
        <f t="shared" si="6"/>
        <v>0.4262852792330012</v>
      </c>
      <c r="N9" s="3">
        <f t="shared" si="7"/>
        <v>-1.242215662752541</v>
      </c>
      <c r="O9" s="3">
        <f t="shared" si="8"/>
        <v>-1.0523300777015065</v>
      </c>
      <c r="P9" s="3">
        <f t="shared" si="12"/>
        <v>-60.29407210697031</v>
      </c>
      <c r="Q9" s="3">
        <f t="shared" si="9"/>
        <v>0.014806748888564503</v>
      </c>
      <c r="R9" s="3">
        <f t="shared" si="10"/>
        <v>0.8483642196247686</v>
      </c>
    </row>
    <row r="10" spans="1:18" s="3" customFormat="1" ht="11.25">
      <c r="A10" s="1">
        <f t="shared" si="13"/>
        <v>41630</v>
      </c>
      <c r="B10" s="2">
        <f t="shared" si="17"/>
        <v>0.31249999999999994</v>
      </c>
      <c r="C10" s="3">
        <f t="shared" si="14"/>
        <v>34.96666666666667</v>
      </c>
      <c r="D10" s="3">
        <f t="shared" si="15"/>
        <v>0.6102834617806839</v>
      </c>
      <c r="E10" s="3">
        <f t="shared" si="16"/>
        <v>138.4</v>
      </c>
      <c r="F10" s="4">
        <f t="shared" si="0"/>
        <v>2.4155356847601523</v>
      </c>
      <c r="G10" s="5">
        <f t="shared" si="11"/>
        <v>356</v>
      </c>
      <c r="H10" s="7">
        <f t="shared" si="1"/>
        <v>7.499999999999998</v>
      </c>
      <c r="I10" s="3">
        <f t="shared" si="2"/>
        <v>6.111043243969187</v>
      </c>
      <c r="J10" s="3">
        <f t="shared" si="3"/>
        <v>-0.40886151186277603</v>
      </c>
      <c r="K10" s="3">
        <f t="shared" si="4"/>
        <v>-23.42603903507511</v>
      </c>
      <c r="L10" s="3">
        <f t="shared" si="5"/>
        <v>0.007440081675399279</v>
      </c>
      <c r="M10" s="3">
        <f t="shared" si="6"/>
        <v>0.4262852792330012</v>
      </c>
      <c r="N10" s="3">
        <f t="shared" si="7"/>
        <v>-1.1113159688529664</v>
      </c>
      <c r="O10" s="3">
        <f t="shared" si="8"/>
        <v>-0.973808495901752</v>
      </c>
      <c r="P10" s="3">
        <f t="shared" si="12"/>
        <v>-55.79511686915311</v>
      </c>
      <c r="Q10" s="3">
        <f t="shared" si="9"/>
        <v>0.10582463124240137</v>
      </c>
      <c r="R10" s="3">
        <f t="shared" si="10"/>
        <v>6.063304738717871</v>
      </c>
    </row>
    <row r="11" spans="1:18" s="3" customFormat="1" ht="11.25">
      <c r="A11" s="1">
        <f t="shared" si="13"/>
        <v>41630</v>
      </c>
      <c r="B11" s="2">
        <f t="shared" si="17"/>
        <v>0.33333333333333326</v>
      </c>
      <c r="C11" s="3">
        <f t="shared" si="14"/>
        <v>34.96666666666667</v>
      </c>
      <c r="D11" s="3">
        <f t="shared" si="15"/>
        <v>0.6102834617806839</v>
      </c>
      <c r="E11" s="3">
        <f t="shared" si="16"/>
        <v>138.4</v>
      </c>
      <c r="F11" s="4">
        <f t="shared" si="0"/>
        <v>2.4155356847601523</v>
      </c>
      <c r="G11" s="5">
        <f t="shared" si="11"/>
        <v>356</v>
      </c>
      <c r="H11" s="7">
        <f t="shared" si="1"/>
        <v>7.999999999999998</v>
      </c>
      <c r="I11" s="3">
        <f t="shared" si="2"/>
        <v>6.111043243969187</v>
      </c>
      <c r="J11" s="3">
        <f t="shared" si="3"/>
        <v>-0.40886151186277603</v>
      </c>
      <c r="K11" s="3">
        <f t="shared" si="4"/>
        <v>-23.42603903507511</v>
      </c>
      <c r="L11" s="3">
        <f t="shared" si="5"/>
        <v>0.007440081675399279</v>
      </c>
      <c r="M11" s="3">
        <f t="shared" si="6"/>
        <v>0.4262852792330012</v>
      </c>
      <c r="N11" s="3">
        <f t="shared" si="7"/>
        <v>-0.9804162749533916</v>
      </c>
      <c r="O11" s="3">
        <f t="shared" si="8"/>
        <v>-0.8891114818560939</v>
      </c>
      <c r="P11" s="3">
        <f t="shared" si="12"/>
        <v>-50.942335426976655</v>
      </c>
      <c r="Q11" s="3">
        <f t="shared" si="9"/>
        <v>0.19191842329427564</v>
      </c>
      <c r="R11" s="3">
        <f t="shared" si="10"/>
        <v>10.996115665567219</v>
      </c>
    </row>
    <row r="12" spans="1:18" s="3" customFormat="1" ht="11.25">
      <c r="A12" s="1">
        <f t="shared" si="13"/>
        <v>41630</v>
      </c>
      <c r="B12" s="2">
        <f t="shared" si="17"/>
        <v>0.3541666666666666</v>
      </c>
      <c r="C12" s="3">
        <f t="shared" si="14"/>
        <v>34.96666666666667</v>
      </c>
      <c r="D12" s="3">
        <f t="shared" si="15"/>
        <v>0.6102834617806839</v>
      </c>
      <c r="E12" s="3">
        <f t="shared" si="16"/>
        <v>138.4</v>
      </c>
      <c r="F12" s="4">
        <f t="shared" si="0"/>
        <v>2.4155356847601523</v>
      </c>
      <c r="G12" s="5">
        <f t="shared" si="11"/>
        <v>356</v>
      </c>
      <c r="H12" s="7">
        <f t="shared" si="1"/>
        <v>8.499999999999998</v>
      </c>
      <c r="I12" s="3">
        <f t="shared" si="2"/>
        <v>6.111043243969187</v>
      </c>
      <c r="J12" s="3">
        <f t="shared" si="3"/>
        <v>-0.40886151186277603</v>
      </c>
      <c r="K12" s="3">
        <f t="shared" si="4"/>
        <v>-23.42603903507511</v>
      </c>
      <c r="L12" s="3">
        <f t="shared" si="5"/>
        <v>0.007440081675399279</v>
      </c>
      <c r="M12" s="3">
        <f t="shared" si="6"/>
        <v>0.4262852792330012</v>
      </c>
      <c r="N12" s="3">
        <f t="shared" si="7"/>
        <v>-0.8495165810538168</v>
      </c>
      <c r="O12" s="3">
        <f t="shared" si="8"/>
        <v>-0.7971537542012496</v>
      </c>
      <c r="P12" s="3">
        <f t="shared" si="12"/>
        <v>-45.67354573874062</v>
      </c>
      <c r="Q12" s="3">
        <f t="shared" si="9"/>
        <v>0.27203850491344045</v>
      </c>
      <c r="R12" s="3">
        <f t="shared" si="10"/>
        <v>15.586658196589045</v>
      </c>
    </row>
    <row r="13" spans="1:18" s="3" customFormat="1" ht="11.25">
      <c r="A13" s="1">
        <f t="shared" si="13"/>
        <v>41630</v>
      </c>
      <c r="B13" s="2">
        <f t="shared" si="17"/>
        <v>0.3749999999999999</v>
      </c>
      <c r="C13" s="3">
        <f t="shared" si="14"/>
        <v>34.96666666666667</v>
      </c>
      <c r="D13" s="3">
        <f t="shared" si="15"/>
        <v>0.6102834617806839</v>
      </c>
      <c r="E13" s="3">
        <f t="shared" si="16"/>
        <v>138.4</v>
      </c>
      <c r="F13" s="4">
        <f t="shared" si="0"/>
        <v>2.4155356847601523</v>
      </c>
      <c r="G13" s="5">
        <f t="shared" si="11"/>
        <v>356</v>
      </c>
      <c r="H13" s="7">
        <f t="shared" si="1"/>
        <v>8.999999999999996</v>
      </c>
      <c r="I13" s="3">
        <f t="shared" si="2"/>
        <v>6.111043243969187</v>
      </c>
      <c r="J13" s="3">
        <f t="shared" si="3"/>
        <v>-0.40886151186277603</v>
      </c>
      <c r="K13" s="3">
        <f t="shared" si="4"/>
        <v>-23.42603903507511</v>
      </c>
      <c r="L13" s="3">
        <f t="shared" si="5"/>
        <v>0.007440081675399279</v>
      </c>
      <c r="M13" s="3">
        <f t="shared" si="6"/>
        <v>0.4262852792330012</v>
      </c>
      <c r="N13" s="3">
        <f t="shared" si="7"/>
        <v>-0.7186168871542427</v>
      </c>
      <c r="O13" s="3">
        <f t="shared" si="8"/>
        <v>-0.696963975357759</v>
      </c>
      <c r="P13" s="3">
        <f t="shared" si="12"/>
        <v>-39.9330942606595</v>
      </c>
      <c r="Q13" s="3">
        <f t="shared" si="9"/>
        <v>0.34495325260465964</v>
      </c>
      <c r="R13" s="3">
        <f t="shared" si="10"/>
        <v>19.76436550355717</v>
      </c>
    </row>
    <row r="14" spans="1:18" s="3" customFormat="1" ht="11.25">
      <c r="A14" s="1">
        <f t="shared" si="13"/>
        <v>41630</v>
      </c>
      <c r="B14" s="2">
        <f t="shared" si="17"/>
        <v>0.3958333333333332</v>
      </c>
      <c r="C14" s="3">
        <f t="shared" si="14"/>
        <v>34.96666666666667</v>
      </c>
      <c r="D14" s="3">
        <f t="shared" si="15"/>
        <v>0.6102834617806839</v>
      </c>
      <c r="E14" s="3">
        <f t="shared" si="16"/>
        <v>138.4</v>
      </c>
      <c r="F14" s="4">
        <f t="shared" si="0"/>
        <v>2.4155356847601523</v>
      </c>
      <c r="G14" s="5">
        <f t="shared" si="11"/>
        <v>356</v>
      </c>
      <c r="H14" s="7">
        <f t="shared" si="1"/>
        <v>9.499999999999996</v>
      </c>
      <c r="I14" s="3">
        <f t="shared" si="2"/>
        <v>6.111043243969187</v>
      </c>
      <c r="J14" s="3">
        <f t="shared" si="3"/>
        <v>-0.40886151186277603</v>
      </c>
      <c r="K14" s="3">
        <f t="shared" si="4"/>
        <v>-23.42603903507511</v>
      </c>
      <c r="L14" s="3">
        <f t="shared" si="5"/>
        <v>0.007440081675399279</v>
      </c>
      <c r="M14" s="3">
        <f t="shared" si="6"/>
        <v>0.4262852792330012</v>
      </c>
      <c r="N14" s="3">
        <f t="shared" si="7"/>
        <v>-0.5877171932546679</v>
      </c>
      <c r="O14" s="3">
        <f t="shared" si="8"/>
        <v>-0.5878307025872811</v>
      </c>
      <c r="P14" s="3">
        <f t="shared" si="12"/>
        <v>-33.68021832646112</v>
      </c>
      <c r="Q14" s="3">
        <f t="shared" si="9"/>
        <v>0.40925446176120406</v>
      </c>
      <c r="R14" s="3">
        <f t="shared" si="10"/>
        <v>23.44855340581513</v>
      </c>
    </row>
    <row r="15" spans="1:18" s="3" customFormat="1" ht="11.25">
      <c r="A15" s="1">
        <f t="shared" si="13"/>
        <v>41630</v>
      </c>
      <c r="B15" s="2">
        <f t="shared" si="17"/>
        <v>0.4166666666666665</v>
      </c>
      <c r="C15" s="3">
        <f t="shared" si="14"/>
        <v>34.96666666666667</v>
      </c>
      <c r="D15" s="3">
        <f t="shared" si="15"/>
        <v>0.6102834617806839</v>
      </c>
      <c r="E15" s="3">
        <f t="shared" si="16"/>
        <v>138.4</v>
      </c>
      <c r="F15" s="4">
        <f t="shared" si="0"/>
        <v>2.4155356847601523</v>
      </c>
      <c r="G15" s="5">
        <f t="shared" si="11"/>
        <v>356</v>
      </c>
      <c r="H15" s="7">
        <f t="shared" si="1"/>
        <v>9.999999999999996</v>
      </c>
      <c r="I15" s="3">
        <f t="shared" si="2"/>
        <v>6.111043243969187</v>
      </c>
      <c r="J15" s="3">
        <f t="shared" si="3"/>
        <v>-0.40886151186277603</v>
      </c>
      <c r="K15" s="3">
        <f t="shared" si="4"/>
        <v>-23.42603903507511</v>
      </c>
      <c r="L15" s="3">
        <f t="shared" si="5"/>
        <v>0.007440081675399279</v>
      </c>
      <c r="M15" s="3">
        <f t="shared" si="6"/>
        <v>0.4262852792330012</v>
      </c>
      <c r="N15" s="3">
        <f t="shared" si="7"/>
        <v>-0.45681749935509325</v>
      </c>
      <c r="O15" s="3">
        <f t="shared" si="8"/>
        <v>-0.4695140707985012</v>
      </c>
      <c r="P15" s="3">
        <f t="shared" si="12"/>
        <v>-26.90117467876065</v>
      </c>
      <c r="Q15" s="3">
        <f t="shared" si="9"/>
        <v>0.46339893137002314</v>
      </c>
      <c r="R15" s="3">
        <f t="shared" si="10"/>
        <v>26.550802998374813</v>
      </c>
    </row>
    <row r="16" spans="1:18" s="3" customFormat="1" ht="11.25">
      <c r="A16" s="1">
        <f t="shared" si="13"/>
        <v>41630</v>
      </c>
      <c r="B16" s="2">
        <f t="shared" si="17"/>
        <v>0.43749999999999983</v>
      </c>
      <c r="C16" s="3">
        <f t="shared" si="14"/>
        <v>34.96666666666667</v>
      </c>
      <c r="D16" s="3">
        <f t="shared" si="15"/>
        <v>0.6102834617806839</v>
      </c>
      <c r="E16" s="3">
        <f t="shared" si="16"/>
        <v>138.4</v>
      </c>
      <c r="F16" s="4">
        <f t="shared" si="0"/>
        <v>2.4155356847601523</v>
      </c>
      <c r="G16" s="5">
        <f t="shared" si="11"/>
        <v>356</v>
      </c>
      <c r="H16" s="7">
        <f t="shared" si="1"/>
        <v>10.499999999999996</v>
      </c>
      <c r="I16" s="3">
        <f t="shared" si="2"/>
        <v>6.111043243969187</v>
      </c>
      <c r="J16" s="3">
        <f t="shared" si="3"/>
        <v>-0.40886151186277603</v>
      </c>
      <c r="K16" s="3">
        <f t="shared" si="4"/>
        <v>-23.42603903507511</v>
      </c>
      <c r="L16" s="3">
        <f t="shared" si="5"/>
        <v>0.007440081675399279</v>
      </c>
      <c r="M16" s="3">
        <f t="shared" si="6"/>
        <v>0.4262852792330012</v>
      </c>
      <c r="N16" s="3">
        <f t="shared" si="7"/>
        <v>-0.3259178054555185</v>
      </c>
      <c r="O16" s="3">
        <f t="shared" si="8"/>
        <v>-0.34249615928799415</v>
      </c>
      <c r="P16" s="3">
        <f t="shared" si="12"/>
        <v>-19.623584426642434</v>
      </c>
      <c r="Q16" s="3">
        <f t="shared" si="9"/>
        <v>0.5058031991126422</v>
      </c>
      <c r="R16" s="3">
        <f t="shared" si="10"/>
        <v>28.98038857336962</v>
      </c>
    </row>
    <row r="17" spans="1:18" s="3" customFormat="1" ht="11.25">
      <c r="A17" s="1">
        <f t="shared" si="13"/>
        <v>41630</v>
      </c>
      <c r="B17" s="2">
        <f t="shared" si="17"/>
        <v>0.45833333333333315</v>
      </c>
      <c r="C17" s="3">
        <f t="shared" si="14"/>
        <v>34.96666666666667</v>
      </c>
      <c r="D17" s="3">
        <f t="shared" si="15"/>
        <v>0.6102834617806839</v>
      </c>
      <c r="E17" s="3">
        <f t="shared" si="16"/>
        <v>138.4</v>
      </c>
      <c r="F17" s="4">
        <f t="shared" si="0"/>
        <v>2.4155356847601523</v>
      </c>
      <c r="G17" s="5">
        <f t="shared" si="11"/>
        <v>356</v>
      </c>
      <c r="H17" s="7">
        <f t="shared" si="1"/>
        <v>10.999999999999996</v>
      </c>
      <c r="I17" s="3">
        <f t="shared" si="2"/>
        <v>6.111043243969187</v>
      </c>
      <c r="J17" s="3">
        <f t="shared" si="3"/>
        <v>-0.40886151186277603</v>
      </c>
      <c r="K17" s="3">
        <f t="shared" si="4"/>
        <v>-23.42603903507511</v>
      </c>
      <c r="L17" s="3">
        <f t="shared" si="5"/>
        <v>0.007440081675399279</v>
      </c>
      <c r="M17" s="3">
        <f t="shared" si="6"/>
        <v>0.4262852792330012</v>
      </c>
      <c r="N17" s="3">
        <f t="shared" si="7"/>
        <v>-0.19501811155594378</v>
      </c>
      <c r="O17" s="3">
        <f t="shared" si="8"/>
        <v>-0.2081936404685613</v>
      </c>
      <c r="P17" s="3">
        <f t="shared" si="12"/>
        <v>-11.92861692031262</v>
      </c>
      <c r="Q17" s="3">
        <f t="shared" si="9"/>
        <v>0.5349996109475578</v>
      </c>
      <c r="R17" s="3">
        <f t="shared" si="10"/>
        <v>30.653219748436094</v>
      </c>
    </row>
    <row r="18" spans="1:18" s="3" customFormat="1" ht="11.25">
      <c r="A18" s="1">
        <f t="shared" si="13"/>
        <v>41630</v>
      </c>
      <c r="B18" s="2">
        <f>B17+"0:15:00"</f>
        <v>0.46874999999999983</v>
      </c>
      <c r="C18" s="3">
        <f t="shared" si="14"/>
        <v>34.96666666666667</v>
      </c>
      <c r="D18" s="3">
        <f t="shared" si="15"/>
        <v>0.6102834617806839</v>
      </c>
      <c r="E18" s="3">
        <f t="shared" si="16"/>
        <v>138.4</v>
      </c>
      <c r="F18" s="4">
        <f t="shared" si="0"/>
        <v>2.4155356847601523</v>
      </c>
      <c r="G18" s="5">
        <f t="shared" si="11"/>
        <v>356</v>
      </c>
      <c r="H18" s="7">
        <f t="shared" si="1"/>
        <v>11.249999999999996</v>
      </c>
      <c r="I18" s="3">
        <f t="shared" si="2"/>
        <v>6.111043243969187</v>
      </c>
      <c r="J18" s="3">
        <f t="shared" si="3"/>
        <v>-0.40886151186277603</v>
      </c>
      <c r="K18" s="3">
        <f t="shared" si="4"/>
        <v>-23.42603903507511</v>
      </c>
      <c r="L18" s="3">
        <f t="shared" si="5"/>
        <v>0.007440081675399279</v>
      </c>
      <c r="M18" s="3">
        <f t="shared" si="6"/>
        <v>0.4262852792330012</v>
      </c>
      <c r="N18" s="3">
        <f t="shared" si="7"/>
        <v>-0.1295682646061564</v>
      </c>
      <c r="O18" s="3">
        <f t="shared" si="8"/>
        <v>-0.13902738884676227</v>
      </c>
      <c r="P18" s="3">
        <f t="shared" si="12"/>
        <v>-7.965682617643651</v>
      </c>
      <c r="Q18" s="3">
        <f t="shared" si="9"/>
        <v>0.5442673128737059</v>
      </c>
      <c r="R18" s="3">
        <f t="shared" si="10"/>
        <v>31.184219954589643</v>
      </c>
    </row>
    <row r="19" spans="1:18" s="3" customFormat="1" ht="11.25">
      <c r="A19" s="1">
        <f t="shared" si="13"/>
        <v>41630</v>
      </c>
      <c r="B19" s="2">
        <f aca="true" t="shared" si="18" ref="B19:B27">B18+"0:15:00"</f>
        <v>0.4791666666666665</v>
      </c>
      <c r="C19" s="3">
        <f t="shared" si="14"/>
        <v>34.96666666666667</v>
      </c>
      <c r="D19" s="3">
        <f t="shared" si="15"/>
        <v>0.6102834617806839</v>
      </c>
      <c r="E19" s="3">
        <f t="shared" si="16"/>
        <v>138.4</v>
      </c>
      <c r="F19" s="4">
        <f t="shared" si="0"/>
        <v>2.4155356847601523</v>
      </c>
      <c r="G19" s="5">
        <f t="shared" si="11"/>
        <v>356</v>
      </c>
      <c r="H19" s="7">
        <f t="shared" si="1"/>
        <v>11.499999999999996</v>
      </c>
      <c r="I19" s="3">
        <f t="shared" si="2"/>
        <v>6.111043243969187</v>
      </c>
      <c r="J19" s="3">
        <f t="shared" si="3"/>
        <v>-0.40886151186277603</v>
      </c>
      <c r="K19" s="3">
        <f t="shared" si="4"/>
        <v>-23.42603903507511</v>
      </c>
      <c r="L19" s="3">
        <f t="shared" si="5"/>
        <v>0.007440081675399279</v>
      </c>
      <c r="M19" s="3">
        <f t="shared" si="6"/>
        <v>0.4262852792330012</v>
      </c>
      <c r="N19" s="3">
        <f t="shared" si="7"/>
        <v>-0.06411841765636907</v>
      </c>
      <c r="O19" s="3">
        <f t="shared" si="8"/>
        <v>-0.06901144087519372</v>
      </c>
      <c r="P19" s="3">
        <f t="shared" si="12"/>
        <v>-3.954064300265216</v>
      </c>
      <c r="Q19" s="3">
        <f t="shared" si="9"/>
        <v>0.5498380897818328</v>
      </c>
      <c r="R19" s="3">
        <f t="shared" si="10"/>
        <v>31.503401960034257</v>
      </c>
    </row>
    <row r="20" spans="1:18" s="3" customFormat="1" ht="11.25">
      <c r="A20" s="1">
        <f t="shared" si="13"/>
        <v>41630</v>
      </c>
      <c r="B20" s="2">
        <f t="shared" si="18"/>
        <v>0.4895833333333332</v>
      </c>
      <c r="C20" s="3">
        <f t="shared" si="14"/>
        <v>34.96666666666667</v>
      </c>
      <c r="D20" s="3">
        <f t="shared" si="15"/>
        <v>0.6102834617806839</v>
      </c>
      <c r="E20" s="3">
        <f t="shared" si="16"/>
        <v>138.4</v>
      </c>
      <c r="F20" s="4">
        <f t="shared" si="0"/>
        <v>2.4155356847601523</v>
      </c>
      <c r="G20" s="5">
        <f t="shared" si="11"/>
        <v>356</v>
      </c>
      <c r="H20" s="7">
        <f t="shared" si="1"/>
        <v>11.749999999999996</v>
      </c>
      <c r="I20" s="3">
        <f t="shared" si="2"/>
        <v>6.111043243969187</v>
      </c>
      <c r="J20" s="3">
        <f t="shared" si="3"/>
        <v>-0.40886151186277603</v>
      </c>
      <c r="K20" s="3">
        <f t="shared" si="4"/>
        <v>-23.42603903507511</v>
      </c>
      <c r="L20" s="3">
        <f t="shared" si="5"/>
        <v>0.007440081675399279</v>
      </c>
      <c r="M20" s="3">
        <f t="shared" si="6"/>
        <v>0.4262852792330012</v>
      </c>
      <c r="N20" s="3">
        <f t="shared" si="7"/>
        <v>0.0013314292934182848</v>
      </c>
      <c r="O20" s="3">
        <f t="shared" si="8"/>
        <v>0.0014344739825329744</v>
      </c>
      <c r="P20" s="3">
        <f t="shared" si="12"/>
        <v>0.0821893050204624</v>
      </c>
      <c r="Q20" s="3">
        <f t="shared" si="9"/>
        <v>0.5516505705833492</v>
      </c>
      <c r="R20" s="3">
        <f t="shared" si="10"/>
        <v>31.607249460409633</v>
      </c>
    </row>
    <row r="21" spans="1:18" s="3" customFormat="1" ht="11.25">
      <c r="A21" s="1">
        <f t="shared" si="13"/>
        <v>41630</v>
      </c>
      <c r="B21" s="2">
        <f t="shared" si="18"/>
        <v>0.4999999999999999</v>
      </c>
      <c r="C21" s="3">
        <f t="shared" si="14"/>
        <v>34.96666666666667</v>
      </c>
      <c r="D21" s="3">
        <f t="shared" si="15"/>
        <v>0.6102834617806839</v>
      </c>
      <c r="E21" s="3">
        <f t="shared" si="16"/>
        <v>138.4</v>
      </c>
      <c r="F21" s="4">
        <f t="shared" si="0"/>
        <v>2.4155356847601523</v>
      </c>
      <c r="G21" s="5">
        <f t="shared" si="11"/>
        <v>356</v>
      </c>
      <c r="H21" s="7">
        <f t="shared" si="1"/>
        <v>11.999999999999996</v>
      </c>
      <c r="I21" s="3">
        <f t="shared" si="2"/>
        <v>6.111043243969187</v>
      </c>
      <c r="J21" s="3">
        <f t="shared" si="3"/>
        <v>-0.40886151186277603</v>
      </c>
      <c r="K21" s="3">
        <f t="shared" si="4"/>
        <v>-23.42603903507511</v>
      </c>
      <c r="L21" s="3">
        <f t="shared" si="5"/>
        <v>0.007440081675399279</v>
      </c>
      <c r="M21" s="3">
        <f t="shared" si="6"/>
        <v>0.4262852792330012</v>
      </c>
      <c r="N21" s="3">
        <f t="shared" si="7"/>
        <v>0.06678127624320565</v>
      </c>
      <c r="O21" s="3">
        <f t="shared" si="8"/>
        <v>0.0718713952814086</v>
      </c>
      <c r="P21" s="3">
        <f t="shared" si="12"/>
        <v>4.117927617341172</v>
      </c>
      <c r="Q21" s="3">
        <f t="shared" si="9"/>
        <v>0.5496845013432696</v>
      </c>
      <c r="R21" s="3">
        <f t="shared" si="10"/>
        <v>31.49460199072258</v>
      </c>
    </row>
    <row r="22" spans="1:18" s="3" customFormat="1" ht="11.25">
      <c r="A22" s="1">
        <f t="shared" si="13"/>
        <v>41630</v>
      </c>
      <c r="B22" s="2">
        <f t="shared" si="18"/>
        <v>0.5104166666666665</v>
      </c>
      <c r="C22" s="3">
        <f t="shared" si="14"/>
        <v>34.96666666666667</v>
      </c>
      <c r="D22" s="3">
        <f t="shared" si="15"/>
        <v>0.6102834617806839</v>
      </c>
      <c r="E22" s="3">
        <f t="shared" si="16"/>
        <v>138.4</v>
      </c>
      <c r="F22" s="4">
        <f t="shared" si="0"/>
        <v>2.4155356847601523</v>
      </c>
      <c r="G22" s="5">
        <f t="shared" si="11"/>
        <v>356</v>
      </c>
      <c r="H22" s="7">
        <f t="shared" si="1"/>
        <v>12.249999999999996</v>
      </c>
      <c r="I22" s="3">
        <f t="shared" si="2"/>
        <v>6.111043243969187</v>
      </c>
      <c r="J22" s="3">
        <f t="shared" si="3"/>
        <v>-0.40886151186277603</v>
      </c>
      <c r="K22" s="3">
        <f t="shared" si="4"/>
        <v>-23.42603903507511</v>
      </c>
      <c r="L22" s="3">
        <f t="shared" si="5"/>
        <v>0.007440081675399279</v>
      </c>
      <c r="M22" s="3">
        <f t="shared" si="6"/>
        <v>0.4262852792330012</v>
      </c>
      <c r="N22" s="3">
        <f t="shared" si="7"/>
        <v>0.13223112319299302</v>
      </c>
      <c r="O22" s="3">
        <f t="shared" si="8"/>
        <v>0.14186076895127636</v>
      </c>
      <c r="P22" s="3">
        <f t="shared" si="12"/>
        <v>8.128023339388646</v>
      </c>
      <c r="Q22" s="3">
        <f t="shared" si="9"/>
        <v>0.5439618457795601</v>
      </c>
      <c r="R22" s="3">
        <f t="shared" si="10"/>
        <v>31.166717979314964</v>
      </c>
    </row>
    <row r="23" spans="1:18" s="3" customFormat="1" ht="11.25">
      <c r="A23" s="1">
        <f t="shared" si="13"/>
        <v>41630</v>
      </c>
      <c r="B23" s="2">
        <f t="shared" si="18"/>
        <v>0.5208333333333331</v>
      </c>
      <c r="C23" s="3">
        <f t="shared" si="14"/>
        <v>34.96666666666667</v>
      </c>
      <c r="D23" s="3">
        <f t="shared" si="15"/>
        <v>0.6102834617806839</v>
      </c>
      <c r="E23" s="3">
        <f t="shared" si="16"/>
        <v>138.4</v>
      </c>
      <c r="F23" s="4">
        <f t="shared" si="0"/>
        <v>2.4155356847601523</v>
      </c>
      <c r="G23" s="5">
        <f t="shared" si="11"/>
        <v>356</v>
      </c>
      <c r="H23" s="7">
        <f t="shared" si="1"/>
        <v>12.499999999999996</v>
      </c>
      <c r="I23" s="3">
        <f t="shared" si="2"/>
        <v>6.111043243969187</v>
      </c>
      <c r="J23" s="3">
        <f t="shared" si="3"/>
        <v>-0.40886151186277603</v>
      </c>
      <c r="K23" s="3">
        <f t="shared" si="4"/>
        <v>-23.42603903507511</v>
      </c>
      <c r="L23" s="3">
        <f t="shared" si="5"/>
        <v>0.007440081675399279</v>
      </c>
      <c r="M23" s="3">
        <f t="shared" si="6"/>
        <v>0.4262852792330012</v>
      </c>
      <c r="N23" s="3">
        <f t="shared" si="7"/>
        <v>0.19768097014278035</v>
      </c>
      <c r="O23" s="3">
        <f t="shared" si="8"/>
        <v>0.21098404093550846</v>
      </c>
      <c r="P23" s="3">
        <f t="shared" si="12"/>
        <v>12.088495090220027</v>
      </c>
      <c r="Q23" s="3">
        <f t="shared" si="9"/>
        <v>0.534545592448589</v>
      </c>
      <c r="R23" s="3">
        <f t="shared" si="10"/>
        <v>30.62720640462432</v>
      </c>
    </row>
    <row r="24" spans="1:18" s="3" customFormat="1" ht="11.25">
      <c r="A24" s="1">
        <f t="shared" si="13"/>
        <v>41630</v>
      </c>
      <c r="B24" s="2">
        <f t="shared" si="18"/>
        <v>0.5312499999999998</v>
      </c>
      <c r="C24" s="3">
        <f t="shared" si="14"/>
        <v>34.96666666666667</v>
      </c>
      <c r="D24" s="3">
        <f t="shared" si="15"/>
        <v>0.6102834617806839</v>
      </c>
      <c r="E24" s="3">
        <f t="shared" si="16"/>
        <v>138.4</v>
      </c>
      <c r="F24" s="4">
        <f t="shared" si="0"/>
        <v>2.4155356847601523</v>
      </c>
      <c r="G24" s="5">
        <f t="shared" si="11"/>
        <v>356</v>
      </c>
      <c r="H24" s="7">
        <f t="shared" si="1"/>
        <v>12.749999999999995</v>
      </c>
      <c r="I24" s="3">
        <f t="shared" si="2"/>
        <v>6.111043243969187</v>
      </c>
      <c r="J24" s="3">
        <f t="shared" si="3"/>
        <v>-0.40886151186277603</v>
      </c>
      <c r="K24" s="3">
        <f t="shared" si="4"/>
        <v>-23.42603903507511</v>
      </c>
      <c r="L24" s="3">
        <f t="shared" si="5"/>
        <v>0.007440081675399279</v>
      </c>
      <c r="M24" s="3">
        <f t="shared" si="6"/>
        <v>0.4262852792330012</v>
      </c>
      <c r="N24" s="3">
        <f t="shared" si="7"/>
        <v>0.26313081709256725</v>
      </c>
      <c r="O24" s="3">
        <f t="shared" si="8"/>
        <v>0.2788601336765729</v>
      </c>
      <c r="P24" s="3">
        <f t="shared" si="12"/>
        <v>15.977508734121583</v>
      </c>
      <c r="Q24" s="3">
        <f t="shared" si="9"/>
        <v>0.5215364171886931</v>
      </c>
      <c r="R24" s="3">
        <f t="shared" si="10"/>
        <v>29.88183556728628</v>
      </c>
    </row>
    <row r="25" spans="1:18" s="3" customFormat="1" ht="11.25">
      <c r="A25" s="1">
        <f t="shared" si="13"/>
        <v>41630</v>
      </c>
      <c r="B25" s="2">
        <f t="shared" si="18"/>
        <v>0.5416666666666664</v>
      </c>
      <c r="C25" s="3">
        <f t="shared" si="14"/>
        <v>34.96666666666667</v>
      </c>
      <c r="D25" s="3">
        <f t="shared" si="15"/>
        <v>0.6102834617806839</v>
      </c>
      <c r="E25" s="3">
        <f t="shared" si="16"/>
        <v>138.4</v>
      </c>
      <c r="F25" s="4">
        <f t="shared" si="0"/>
        <v>2.4155356847601523</v>
      </c>
      <c r="G25" s="5">
        <f t="shared" si="11"/>
        <v>356</v>
      </c>
      <c r="H25" s="7">
        <f t="shared" si="1"/>
        <v>12.999999999999993</v>
      </c>
      <c r="I25" s="3">
        <f t="shared" si="2"/>
        <v>6.111043243969187</v>
      </c>
      <c r="J25" s="3">
        <f t="shared" si="3"/>
        <v>-0.40886151186277603</v>
      </c>
      <c r="K25" s="3">
        <f t="shared" si="4"/>
        <v>-23.42603903507511</v>
      </c>
      <c r="L25" s="3">
        <f t="shared" si="5"/>
        <v>0.007440081675399279</v>
      </c>
      <c r="M25" s="3">
        <f t="shared" si="6"/>
        <v>0.4262852792330012</v>
      </c>
      <c r="N25" s="3">
        <f t="shared" si="7"/>
        <v>0.32858066404235414</v>
      </c>
      <c r="O25" s="3">
        <f t="shared" si="8"/>
        <v>0.3451591403166441</v>
      </c>
      <c r="P25" s="3">
        <f t="shared" si="12"/>
        <v>19.776162000507483</v>
      </c>
      <c r="Q25" s="3">
        <f t="shared" si="9"/>
        <v>0.5050676027552461</v>
      </c>
      <c r="R25" s="3">
        <f t="shared" si="10"/>
        <v>28.938242006665632</v>
      </c>
    </row>
    <row r="26" spans="1:18" s="3" customFormat="1" ht="11.25">
      <c r="A26" s="1">
        <f t="shared" si="13"/>
        <v>41630</v>
      </c>
      <c r="B26" s="2">
        <f t="shared" si="18"/>
        <v>0.552083333333333</v>
      </c>
      <c r="C26" s="3">
        <f t="shared" si="14"/>
        <v>34.96666666666667</v>
      </c>
      <c r="D26" s="3">
        <f t="shared" si="15"/>
        <v>0.6102834617806839</v>
      </c>
      <c r="E26" s="3">
        <f t="shared" si="16"/>
        <v>138.4</v>
      </c>
      <c r="F26" s="4">
        <f t="shared" si="0"/>
        <v>2.4155356847601523</v>
      </c>
      <c r="G26" s="5">
        <f t="shared" si="11"/>
        <v>356</v>
      </c>
      <c r="H26" s="7">
        <f t="shared" si="1"/>
        <v>13.249999999999993</v>
      </c>
      <c r="I26" s="3">
        <f t="shared" si="2"/>
        <v>6.111043243969187</v>
      </c>
      <c r="J26" s="3">
        <f t="shared" si="3"/>
        <v>-0.40886151186277603</v>
      </c>
      <c r="K26" s="3">
        <f t="shared" si="4"/>
        <v>-23.42603903507511</v>
      </c>
      <c r="L26" s="3">
        <f t="shared" si="5"/>
        <v>0.007440081675399279</v>
      </c>
      <c r="M26" s="3">
        <f t="shared" si="6"/>
        <v>0.4262852792330012</v>
      </c>
      <c r="N26" s="3">
        <f t="shared" si="7"/>
        <v>0.3940305109921415</v>
      </c>
      <c r="O26" s="3">
        <f t="shared" si="8"/>
        <v>0.4096112573857389</v>
      </c>
      <c r="P26" s="3">
        <f t="shared" si="12"/>
        <v>23.468996289249713</v>
      </c>
      <c r="Q26" s="3">
        <f t="shared" si="9"/>
        <v>0.4852987869941374</v>
      </c>
      <c r="R26" s="3">
        <f t="shared" si="10"/>
        <v>27.8055722975824</v>
      </c>
    </row>
    <row r="27" spans="1:18" s="3" customFormat="1" ht="11.25">
      <c r="A27" s="1">
        <f t="shared" si="13"/>
        <v>41630</v>
      </c>
      <c r="B27" s="2">
        <f t="shared" si="18"/>
        <v>0.5624999999999997</v>
      </c>
      <c r="C27" s="3">
        <f t="shared" si="14"/>
        <v>34.96666666666667</v>
      </c>
      <c r="D27" s="3">
        <f t="shared" si="15"/>
        <v>0.6102834617806839</v>
      </c>
      <c r="E27" s="3">
        <f t="shared" si="16"/>
        <v>138.4</v>
      </c>
      <c r="F27" s="4">
        <f t="shared" si="0"/>
        <v>2.4155356847601523</v>
      </c>
      <c r="G27" s="5">
        <f t="shared" si="11"/>
        <v>356</v>
      </c>
      <c r="H27" s="7">
        <f t="shared" si="1"/>
        <v>13.499999999999993</v>
      </c>
      <c r="I27" s="3">
        <f t="shared" si="2"/>
        <v>6.111043243969187</v>
      </c>
      <c r="J27" s="3">
        <f t="shared" si="3"/>
        <v>-0.40886151186277603</v>
      </c>
      <c r="K27" s="3">
        <f t="shared" si="4"/>
        <v>-23.42603903507511</v>
      </c>
      <c r="L27" s="3">
        <f t="shared" si="5"/>
        <v>0.007440081675399279</v>
      </c>
      <c r="M27" s="3">
        <f t="shared" si="6"/>
        <v>0.4262852792330012</v>
      </c>
      <c r="N27" s="3">
        <f t="shared" si="7"/>
        <v>0.4594803579419288</v>
      </c>
      <c r="O27" s="3">
        <f t="shared" si="8"/>
        <v>0.4720107501397405</v>
      </c>
      <c r="P27" s="3">
        <f t="shared" si="12"/>
        <v>27.044223867811162</v>
      </c>
      <c r="Q27" s="3">
        <f t="shared" si="9"/>
        <v>0.4624091712152425</v>
      </c>
      <c r="R27" s="3">
        <f t="shared" si="10"/>
        <v>26.49409391877567</v>
      </c>
    </row>
    <row r="28" spans="1:18" s="3" customFormat="1" ht="11.25">
      <c r="A28" s="1">
        <f t="shared" si="13"/>
        <v>41630</v>
      </c>
      <c r="B28" s="2">
        <f t="shared" si="17"/>
        <v>0.583333333333333</v>
      </c>
      <c r="C28" s="3">
        <f t="shared" si="14"/>
        <v>34.96666666666667</v>
      </c>
      <c r="D28" s="3">
        <f t="shared" si="15"/>
        <v>0.6102834617806839</v>
      </c>
      <c r="E28" s="3">
        <f t="shared" si="16"/>
        <v>138.4</v>
      </c>
      <c r="F28" s="4">
        <f t="shared" si="0"/>
        <v>2.4155356847601523</v>
      </c>
      <c r="G28" s="5">
        <f t="shared" si="11"/>
        <v>356</v>
      </c>
      <c r="H28" s="7">
        <f t="shared" si="1"/>
        <v>13.999999999999993</v>
      </c>
      <c r="I28" s="3">
        <f t="shared" si="2"/>
        <v>6.111043243969187</v>
      </c>
      <c r="J28" s="3">
        <f t="shared" si="3"/>
        <v>-0.40886151186277603</v>
      </c>
      <c r="K28" s="3">
        <f t="shared" si="4"/>
        <v>-23.42603903507511</v>
      </c>
      <c r="L28" s="3">
        <f t="shared" si="5"/>
        <v>0.007440081675399279</v>
      </c>
      <c r="M28" s="3">
        <f t="shared" si="6"/>
        <v>0.4262852792330012</v>
      </c>
      <c r="N28" s="3">
        <f t="shared" si="7"/>
        <v>0.5903800518415037</v>
      </c>
      <c r="O28" s="3">
        <f t="shared" si="8"/>
        <v>0.5901425055256355</v>
      </c>
      <c r="P28" s="3">
        <f t="shared" si="12"/>
        <v>33.81267487789478</v>
      </c>
      <c r="Q28" s="3">
        <f t="shared" si="9"/>
        <v>0.40804222291787695</v>
      </c>
      <c r="R28" s="3">
        <f t="shared" si="10"/>
        <v>23.379097236330665</v>
      </c>
    </row>
    <row r="29" spans="1:18" s="3" customFormat="1" ht="11.25">
      <c r="A29" s="1">
        <f t="shared" si="13"/>
        <v>41630</v>
      </c>
      <c r="B29" s="2">
        <f t="shared" si="17"/>
        <v>0.6041666666666664</v>
      </c>
      <c r="C29" s="3">
        <f t="shared" si="14"/>
        <v>34.96666666666667</v>
      </c>
      <c r="D29" s="3">
        <f t="shared" si="15"/>
        <v>0.6102834617806839</v>
      </c>
      <c r="E29" s="3">
        <f t="shared" si="16"/>
        <v>138.4</v>
      </c>
      <c r="F29" s="4">
        <f t="shared" si="0"/>
        <v>2.4155356847601523</v>
      </c>
      <c r="G29" s="5">
        <f t="shared" si="11"/>
        <v>356</v>
      </c>
      <c r="H29" s="7">
        <f t="shared" si="1"/>
        <v>14.499999999999993</v>
      </c>
      <c r="I29" s="3">
        <f t="shared" si="2"/>
        <v>6.111043243969187</v>
      </c>
      <c r="J29" s="3">
        <f t="shared" si="3"/>
        <v>-0.40886151186277603</v>
      </c>
      <c r="K29" s="3">
        <f t="shared" si="4"/>
        <v>-23.42603903507511</v>
      </c>
      <c r="L29" s="3">
        <f t="shared" si="5"/>
        <v>0.007440081675399279</v>
      </c>
      <c r="M29" s="3">
        <f t="shared" si="6"/>
        <v>0.4262852792330012</v>
      </c>
      <c r="N29" s="3">
        <f t="shared" si="7"/>
        <v>0.7212797457410782</v>
      </c>
      <c r="O29" s="3">
        <f t="shared" si="8"/>
        <v>0.6990894435210573</v>
      </c>
      <c r="P29" s="3">
        <f t="shared" si="12"/>
        <v>40.054874615905916</v>
      </c>
      <c r="Q29" s="3">
        <f t="shared" si="9"/>
        <v>0.34355075328792756</v>
      </c>
      <c r="R29" s="3">
        <f t="shared" si="10"/>
        <v>19.68400821193844</v>
      </c>
    </row>
    <row r="30" spans="1:18" s="3" customFormat="1" ht="11.25">
      <c r="A30" s="1">
        <f t="shared" si="13"/>
        <v>41630</v>
      </c>
      <c r="B30" s="2">
        <f t="shared" si="17"/>
        <v>0.6249999999999998</v>
      </c>
      <c r="C30" s="3">
        <f t="shared" si="14"/>
        <v>34.96666666666667</v>
      </c>
      <c r="D30" s="3">
        <f t="shared" si="15"/>
        <v>0.6102834617806839</v>
      </c>
      <c r="E30" s="3">
        <f t="shared" si="16"/>
        <v>138.4</v>
      </c>
      <c r="F30" s="4">
        <f t="shared" si="0"/>
        <v>2.4155356847601523</v>
      </c>
      <c r="G30" s="5">
        <f t="shared" si="11"/>
        <v>356</v>
      </c>
      <c r="H30" s="7">
        <f t="shared" si="1"/>
        <v>14.999999999999995</v>
      </c>
      <c r="I30" s="3">
        <f t="shared" si="2"/>
        <v>6.111043243969187</v>
      </c>
      <c r="J30" s="3">
        <f t="shared" si="3"/>
        <v>-0.40886151186277603</v>
      </c>
      <c r="K30" s="3">
        <f t="shared" si="4"/>
        <v>-23.42603903507511</v>
      </c>
      <c r="L30" s="3">
        <f t="shared" si="5"/>
        <v>0.007440081675399279</v>
      </c>
      <c r="M30" s="3">
        <f t="shared" si="6"/>
        <v>0.4262852792330012</v>
      </c>
      <c r="N30" s="3">
        <f t="shared" si="7"/>
        <v>0.8521794396406535</v>
      </c>
      <c r="O30" s="3">
        <f t="shared" si="8"/>
        <v>0.7991034763133766</v>
      </c>
      <c r="P30" s="3">
        <f t="shared" si="12"/>
        <v>45.78525658698883</v>
      </c>
      <c r="Q30" s="3">
        <f t="shared" si="9"/>
        <v>0.2704759566003237</v>
      </c>
      <c r="R30" s="3">
        <f t="shared" si="10"/>
        <v>15.49713077296217</v>
      </c>
    </row>
    <row r="31" spans="1:18" s="3" customFormat="1" ht="11.25">
      <c r="A31" s="1">
        <f t="shared" si="13"/>
        <v>41630</v>
      </c>
      <c r="B31" s="2">
        <f t="shared" si="17"/>
        <v>0.6458333333333331</v>
      </c>
      <c r="C31" s="3">
        <f t="shared" si="14"/>
        <v>34.96666666666667</v>
      </c>
      <c r="D31" s="3">
        <f t="shared" si="15"/>
        <v>0.6102834617806839</v>
      </c>
      <c r="E31" s="3">
        <f t="shared" si="16"/>
        <v>138.4</v>
      </c>
      <c r="F31" s="4">
        <f t="shared" si="0"/>
        <v>2.4155356847601523</v>
      </c>
      <c r="G31" s="5">
        <f t="shared" si="11"/>
        <v>356</v>
      </c>
      <c r="H31" s="7">
        <f t="shared" si="1"/>
        <v>15.499999999999996</v>
      </c>
      <c r="I31" s="3">
        <f t="shared" si="2"/>
        <v>6.111043243969187</v>
      </c>
      <c r="J31" s="3">
        <f t="shared" si="3"/>
        <v>-0.40886151186277603</v>
      </c>
      <c r="K31" s="3">
        <f t="shared" si="4"/>
        <v>-23.42603903507511</v>
      </c>
      <c r="L31" s="3">
        <f t="shared" si="5"/>
        <v>0.007440081675399279</v>
      </c>
      <c r="M31" s="3">
        <f t="shared" si="6"/>
        <v>0.4262852792330012</v>
      </c>
      <c r="N31" s="3">
        <f t="shared" si="7"/>
        <v>0.9830791335402285</v>
      </c>
      <c r="O31" s="3">
        <f t="shared" si="8"/>
        <v>0.8909032376391265</v>
      </c>
      <c r="P31" s="3">
        <f t="shared" si="12"/>
        <v>51.04499547126258</v>
      </c>
      <c r="Q31" s="3">
        <f t="shared" si="9"/>
        <v>0.19022270710025527</v>
      </c>
      <c r="R31" s="3">
        <f t="shared" si="10"/>
        <v>10.898958284397866</v>
      </c>
    </row>
    <row r="32" spans="1:18" s="3" customFormat="1" ht="11.25">
      <c r="A32" s="1">
        <f t="shared" si="13"/>
        <v>41630</v>
      </c>
      <c r="B32" s="2">
        <f t="shared" si="17"/>
        <v>0.6666666666666665</v>
      </c>
      <c r="C32" s="3">
        <f t="shared" si="14"/>
        <v>34.96666666666667</v>
      </c>
      <c r="D32" s="3">
        <f t="shared" si="15"/>
        <v>0.6102834617806839</v>
      </c>
      <c r="E32" s="3">
        <f t="shared" si="16"/>
        <v>138.4</v>
      </c>
      <c r="F32" s="4">
        <f t="shared" si="0"/>
        <v>2.4155356847601523</v>
      </c>
      <c r="G32" s="5">
        <f t="shared" si="11"/>
        <v>356</v>
      </c>
      <c r="H32" s="7">
        <f t="shared" si="1"/>
        <v>15.999999999999996</v>
      </c>
      <c r="I32" s="3">
        <f t="shared" si="2"/>
        <v>6.111043243969187</v>
      </c>
      <c r="J32" s="3">
        <f t="shared" si="3"/>
        <v>-0.40886151186277603</v>
      </c>
      <c r="K32" s="3">
        <f t="shared" si="4"/>
        <v>-23.42603903507511</v>
      </c>
      <c r="L32" s="3">
        <f t="shared" si="5"/>
        <v>0.007440081675399279</v>
      </c>
      <c r="M32" s="3">
        <f t="shared" si="6"/>
        <v>0.4262852792330012</v>
      </c>
      <c r="N32" s="3">
        <f t="shared" si="7"/>
        <v>1.1139788274398033</v>
      </c>
      <c r="O32" s="3">
        <f t="shared" si="8"/>
        <v>0.9754636066520184</v>
      </c>
      <c r="P32" s="3">
        <f t="shared" si="12"/>
        <v>55.88994772977011</v>
      </c>
      <c r="Q32" s="3">
        <f t="shared" si="9"/>
        <v>0.1040188872285509</v>
      </c>
      <c r="R32" s="3">
        <f t="shared" si="10"/>
        <v>5.959843227843227</v>
      </c>
    </row>
    <row r="33" spans="1:18" s="3" customFormat="1" ht="11.25">
      <c r="A33" s="1">
        <f t="shared" si="13"/>
        <v>41630</v>
      </c>
      <c r="B33" s="2">
        <f t="shared" si="17"/>
        <v>0.6874999999999999</v>
      </c>
      <c r="C33" s="3">
        <f t="shared" si="14"/>
        <v>34.96666666666667</v>
      </c>
      <c r="D33" s="3">
        <f t="shared" si="15"/>
        <v>0.6102834617806839</v>
      </c>
      <c r="E33" s="3">
        <f t="shared" si="16"/>
        <v>138.4</v>
      </c>
      <c r="F33" s="4">
        <f t="shared" si="0"/>
        <v>2.4155356847601523</v>
      </c>
      <c r="G33" s="5">
        <f t="shared" si="11"/>
        <v>356</v>
      </c>
      <c r="H33" s="7">
        <f t="shared" si="1"/>
        <v>16.499999999999996</v>
      </c>
      <c r="I33" s="3">
        <f t="shared" si="2"/>
        <v>6.111043243969187</v>
      </c>
      <c r="J33" s="3">
        <f t="shared" si="3"/>
        <v>-0.40886151186277603</v>
      </c>
      <c r="K33" s="3">
        <f t="shared" si="4"/>
        <v>-23.42603903507511</v>
      </c>
      <c r="L33" s="3">
        <f t="shared" si="5"/>
        <v>0.007440081675399279</v>
      </c>
      <c r="M33" s="3">
        <f t="shared" si="6"/>
        <v>0.4262852792330012</v>
      </c>
      <c r="N33" s="3">
        <f t="shared" si="7"/>
        <v>1.244878521339378</v>
      </c>
      <c r="O33" s="3">
        <f t="shared" si="8"/>
        <v>1.0538711290432727</v>
      </c>
      <c r="P33" s="3">
        <f t="shared" si="12"/>
        <v>60.38236784486649</v>
      </c>
      <c r="Q33" s="3">
        <f t="shared" si="9"/>
        <v>0.012910522759682012</v>
      </c>
      <c r="R33" s="3">
        <f t="shared" si="10"/>
        <v>0.7397184654373717</v>
      </c>
    </row>
    <row r="34" spans="1:18" s="3" customFormat="1" ht="11.25">
      <c r="A34" s="1">
        <f t="shared" si="13"/>
        <v>41630</v>
      </c>
      <c r="B34" s="2">
        <f t="shared" si="17"/>
        <v>0.7083333333333333</v>
      </c>
      <c r="C34" s="3">
        <f t="shared" si="14"/>
        <v>34.96666666666667</v>
      </c>
      <c r="D34" s="3">
        <f t="shared" si="15"/>
        <v>0.6102834617806839</v>
      </c>
      <c r="E34" s="3">
        <f t="shared" si="16"/>
        <v>138.4</v>
      </c>
      <c r="F34" s="4">
        <f t="shared" si="0"/>
        <v>2.4155356847601523</v>
      </c>
      <c r="G34" s="5">
        <f t="shared" si="11"/>
        <v>356</v>
      </c>
      <c r="H34" s="7">
        <f t="shared" si="1"/>
        <v>17</v>
      </c>
      <c r="I34" s="3">
        <f t="shared" si="2"/>
        <v>6.111043243969187</v>
      </c>
      <c r="J34" s="3">
        <f t="shared" si="3"/>
        <v>-0.40886151186277603</v>
      </c>
      <c r="K34" s="3">
        <f t="shared" si="4"/>
        <v>-23.42603903507511</v>
      </c>
      <c r="L34" s="3">
        <f t="shared" si="5"/>
        <v>0.007440081675399279</v>
      </c>
      <c r="M34" s="3">
        <f t="shared" si="6"/>
        <v>0.4262852792330012</v>
      </c>
      <c r="N34" s="3">
        <f t="shared" si="7"/>
        <v>1.3757782152389537</v>
      </c>
      <c r="O34" s="3">
        <f t="shared" si="8"/>
        <v>1.1272422827982886</v>
      </c>
      <c r="P34" s="3">
        <f t="shared" si="12"/>
        <v>64.58622529303433</v>
      </c>
      <c r="Q34" s="3">
        <f t="shared" si="9"/>
        <v>-0.08222307330039624</v>
      </c>
      <c r="R34" s="3">
        <f t="shared" si="10"/>
        <v>-4.71103507870751</v>
      </c>
    </row>
    <row r="35" spans="1:18" s="3" customFormat="1" ht="11.25">
      <c r="A35" s="1">
        <f t="shared" si="13"/>
        <v>41630</v>
      </c>
      <c r="B35" s="2">
        <f t="shared" si="17"/>
        <v>0.7291666666666666</v>
      </c>
      <c r="C35" s="3">
        <f t="shared" si="14"/>
        <v>34.96666666666667</v>
      </c>
      <c r="D35" s="3">
        <f t="shared" si="15"/>
        <v>0.6102834617806839</v>
      </c>
      <c r="E35" s="3">
        <f t="shared" si="16"/>
        <v>138.4</v>
      </c>
      <c r="F35" s="4">
        <f t="shared" si="0"/>
        <v>2.4155356847601523</v>
      </c>
      <c r="G35" s="5">
        <f t="shared" si="11"/>
        <v>356</v>
      </c>
      <c r="H35" s="7">
        <f t="shared" si="1"/>
        <v>17.5</v>
      </c>
      <c r="I35" s="3">
        <f t="shared" si="2"/>
        <v>6.111043243969187</v>
      </c>
      <c r="J35" s="3">
        <f t="shared" si="3"/>
        <v>-0.40886151186277603</v>
      </c>
      <c r="K35" s="3">
        <f t="shared" si="4"/>
        <v>-23.42603903507511</v>
      </c>
      <c r="L35" s="3">
        <f t="shared" si="5"/>
        <v>0.007440081675399279</v>
      </c>
      <c r="M35" s="3">
        <f t="shared" si="6"/>
        <v>0.4262852792330012</v>
      </c>
      <c r="N35" s="3">
        <f t="shared" si="7"/>
        <v>1.5066779091385283</v>
      </c>
      <c r="O35" s="3">
        <f t="shared" si="8"/>
        <v>1.1966914247576514</v>
      </c>
      <c r="P35" s="3">
        <f t="shared" si="12"/>
        <v>68.56536801811073</v>
      </c>
      <c r="Q35" s="3">
        <f t="shared" si="9"/>
        <v>-0.18064517302037586</v>
      </c>
      <c r="R35" s="3">
        <f t="shared" si="10"/>
        <v>-10.350206003478062</v>
      </c>
    </row>
    <row r="36" spans="1:18" s="3" customFormat="1" ht="11.25">
      <c r="A36" s="1">
        <f t="shared" si="13"/>
        <v>41630</v>
      </c>
      <c r="B36" s="2">
        <f t="shared" si="17"/>
        <v>0.75</v>
      </c>
      <c r="C36" s="3">
        <f t="shared" si="14"/>
        <v>34.96666666666667</v>
      </c>
      <c r="D36" s="3">
        <f t="shared" si="15"/>
        <v>0.6102834617806839</v>
      </c>
      <c r="E36" s="3">
        <f t="shared" si="16"/>
        <v>138.4</v>
      </c>
      <c r="F36" s="4">
        <f t="shared" si="0"/>
        <v>2.4155356847601523</v>
      </c>
      <c r="G36" s="5">
        <f t="shared" si="11"/>
        <v>356</v>
      </c>
      <c r="H36" s="7">
        <f t="shared" si="1"/>
        <v>18</v>
      </c>
      <c r="I36" s="3">
        <f t="shared" si="2"/>
        <v>6.111043243969187</v>
      </c>
      <c r="J36" s="3">
        <f t="shared" si="3"/>
        <v>-0.40886151186277603</v>
      </c>
      <c r="K36" s="3">
        <f t="shared" si="4"/>
        <v>-23.42603903507511</v>
      </c>
      <c r="L36" s="3">
        <f t="shared" si="5"/>
        <v>0.007440081675399279</v>
      </c>
      <c r="M36" s="3">
        <f t="shared" si="6"/>
        <v>0.4262852792330012</v>
      </c>
      <c r="N36" s="3">
        <f t="shared" si="7"/>
        <v>1.637577603038103</v>
      </c>
      <c r="O36" s="3">
        <f t="shared" si="8"/>
        <v>1.2633362462938282</v>
      </c>
      <c r="P36" s="3">
        <f t="shared" si="12"/>
        <v>72.38383501853625</v>
      </c>
      <c r="Q36" s="3">
        <f t="shared" si="9"/>
        <v>-0.2817348176990964</v>
      </c>
      <c r="R36" s="3">
        <f t="shared" si="10"/>
        <v>-16.14221599604587</v>
      </c>
    </row>
    <row r="37" spans="1:18" s="3" customFormat="1" ht="11.25">
      <c r="A37" s="1">
        <f t="shared" si="13"/>
        <v>41630</v>
      </c>
      <c r="B37" s="2">
        <f t="shared" si="17"/>
        <v>0.7708333333333334</v>
      </c>
      <c r="C37" s="3">
        <f t="shared" si="14"/>
        <v>34.96666666666667</v>
      </c>
      <c r="D37" s="3">
        <f t="shared" si="15"/>
        <v>0.6102834617806839</v>
      </c>
      <c r="E37" s="3">
        <f t="shared" si="16"/>
        <v>138.4</v>
      </c>
      <c r="F37" s="4">
        <f t="shared" si="0"/>
        <v>2.4155356847601523</v>
      </c>
      <c r="G37" s="5">
        <f t="shared" si="11"/>
        <v>356</v>
      </c>
      <c r="H37" s="7">
        <f t="shared" si="1"/>
        <v>18.5</v>
      </c>
      <c r="I37" s="3">
        <f t="shared" si="2"/>
        <v>6.111043243969187</v>
      </c>
      <c r="J37" s="3">
        <f t="shared" si="3"/>
        <v>-0.40886151186277603</v>
      </c>
      <c r="K37" s="3">
        <f t="shared" si="4"/>
        <v>-23.42603903507511</v>
      </c>
      <c r="L37" s="3">
        <f t="shared" si="5"/>
        <v>0.007440081675399279</v>
      </c>
      <c r="M37" s="3">
        <f t="shared" si="6"/>
        <v>0.4262852792330012</v>
      </c>
      <c r="N37" s="3">
        <f t="shared" si="7"/>
        <v>1.7684772969376776</v>
      </c>
      <c r="O37" s="3">
        <f t="shared" si="8"/>
        <v>1.328334410711193</v>
      </c>
      <c r="P37" s="3">
        <f t="shared" si="12"/>
        <v>76.10795551574864</v>
      </c>
      <c r="Q37" s="3">
        <f t="shared" si="9"/>
        <v>-0.38496006936113814</v>
      </c>
      <c r="R37" s="3">
        <f t="shared" si="10"/>
        <v>-22.056587255456648</v>
      </c>
    </row>
    <row r="38" spans="1:18" s="3" customFormat="1" ht="11.25">
      <c r="A38" s="1">
        <f t="shared" si="13"/>
        <v>41630</v>
      </c>
      <c r="B38" s="2">
        <f t="shared" si="17"/>
        <v>0.7916666666666667</v>
      </c>
      <c r="C38" s="3">
        <f t="shared" si="14"/>
        <v>34.96666666666667</v>
      </c>
      <c r="D38" s="3">
        <f t="shared" si="15"/>
        <v>0.6102834617806839</v>
      </c>
      <c r="E38" s="3">
        <f t="shared" si="16"/>
        <v>138.4</v>
      </c>
      <c r="F38" s="4">
        <f t="shared" si="0"/>
        <v>2.4155356847601523</v>
      </c>
      <c r="G38" s="5">
        <f t="shared" si="11"/>
        <v>356</v>
      </c>
      <c r="H38" s="7">
        <f t="shared" si="1"/>
        <v>19</v>
      </c>
      <c r="I38" s="3">
        <f t="shared" si="2"/>
        <v>6.111043243969187</v>
      </c>
      <c r="J38" s="3">
        <f t="shared" si="3"/>
        <v>-0.40886151186277603</v>
      </c>
      <c r="K38" s="3">
        <f t="shared" si="4"/>
        <v>-23.42603903507511</v>
      </c>
      <c r="L38" s="3">
        <f t="shared" si="5"/>
        <v>0.007440081675399279</v>
      </c>
      <c r="M38" s="3">
        <f t="shared" si="6"/>
        <v>0.4262852792330012</v>
      </c>
      <c r="N38" s="3">
        <f t="shared" si="7"/>
        <v>1.8993769908372526</v>
      </c>
      <c r="O38" s="3">
        <f t="shared" si="8"/>
        <v>1.3929532675197072</v>
      </c>
      <c r="P38" s="3">
        <f t="shared" si="12"/>
        <v>79.81034328783672</v>
      </c>
      <c r="Q38" s="3">
        <f t="shared" si="9"/>
        <v>-0.4898516200257315</v>
      </c>
      <c r="R38" s="3">
        <f t="shared" si="10"/>
        <v>-28.066430415120493</v>
      </c>
    </row>
    <row r="39" spans="1:18" s="3" customFormat="1" ht="11.25">
      <c r="A39" s="1">
        <f t="shared" si="13"/>
        <v>41630</v>
      </c>
      <c r="B39" s="2">
        <f t="shared" si="17"/>
        <v>0.8125000000000001</v>
      </c>
      <c r="C39" s="3">
        <f t="shared" si="14"/>
        <v>34.96666666666667</v>
      </c>
      <c r="D39" s="3">
        <f t="shared" si="15"/>
        <v>0.6102834617806839</v>
      </c>
      <c r="E39" s="3">
        <f t="shared" si="16"/>
        <v>138.4</v>
      </c>
      <c r="F39" s="4">
        <f t="shared" si="0"/>
        <v>2.4155356847601523</v>
      </c>
      <c r="G39" s="5">
        <f t="shared" si="11"/>
        <v>356</v>
      </c>
      <c r="H39" s="7">
        <f t="shared" si="1"/>
        <v>19.500000000000004</v>
      </c>
      <c r="I39" s="3">
        <f t="shared" si="2"/>
        <v>6.111043243969187</v>
      </c>
      <c r="J39" s="3">
        <f t="shared" si="3"/>
        <v>-0.40886151186277603</v>
      </c>
      <c r="K39" s="3">
        <f t="shared" si="4"/>
        <v>-23.42603903507511</v>
      </c>
      <c r="L39" s="3">
        <f t="shared" si="5"/>
        <v>0.007440081675399279</v>
      </c>
      <c r="M39" s="3">
        <f t="shared" si="6"/>
        <v>0.4262852792330012</v>
      </c>
      <c r="N39" s="3">
        <f t="shared" si="7"/>
        <v>2.0302766847368283</v>
      </c>
      <c r="O39" s="3">
        <f t="shared" si="8"/>
        <v>1.4586860295756907</v>
      </c>
      <c r="P39" s="3">
        <f t="shared" si="12"/>
        <v>83.57655312938226</v>
      </c>
      <c r="Q39" s="3">
        <f t="shared" si="9"/>
        <v>-0.5959750538972528</v>
      </c>
      <c r="R39" s="3">
        <f t="shared" si="10"/>
        <v>-34.14685528339435</v>
      </c>
    </row>
    <row r="40" spans="1:18" s="3" customFormat="1" ht="11.25">
      <c r="A40" s="1">
        <f t="shared" si="13"/>
        <v>41630</v>
      </c>
      <c r="B40" s="2">
        <f t="shared" si="17"/>
        <v>0.8333333333333335</v>
      </c>
      <c r="C40" s="3">
        <f t="shared" si="14"/>
        <v>34.96666666666667</v>
      </c>
      <c r="D40" s="3">
        <f t="shared" si="15"/>
        <v>0.6102834617806839</v>
      </c>
      <c r="E40" s="3">
        <f t="shared" si="16"/>
        <v>138.4</v>
      </c>
      <c r="F40" s="4">
        <f t="shared" si="0"/>
        <v>2.4155356847601523</v>
      </c>
      <c r="G40" s="5">
        <f t="shared" si="11"/>
        <v>356</v>
      </c>
      <c r="H40" s="7">
        <f t="shared" si="1"/>
        <v>20.000000000000004</v>
      </c>
      <c r="I40" s="3">
        <f t="shared" si="2"/>
        <v>6.111043243969187</v>
      </c>
      <c r="J40" s="3">
        <f t="shared" si="3"/>
        <v>-0.40886151186277603</v>
      </c>
      <c r="K40" s="3">
        <f t="shared" si="4"/>
        <v>-23.42603903507511</v>
      </c>
      <c r="L40" s="3">
        <f t="shared" si="5"/>
        <v>0.007440081675399279</v>
      </c>
      <c r="M40" s="3">
        <f t="shared" si="6"/>
        <v>0.4262852792330012</v>
      </c>
      <c r="N40" s="3">
        <f t="shared" si="7"/>
        <v>2.161176378636403</v>
      </c>
      <c r="O40" s="3">
        <f t="shared" si="8"/>
        <v>1.5274471451093463</v>
      </c>
      <c r="P40" s="3">
        <f t="shared" si="12"/>
        <v>87.51627484407217</v>
      </c>
      <c r="Q40" s="3">
        <f t="shared" si="9"/>
        <v>-0.7028976187273331</v>
      </c>
      <c r="R40" s="3">
        <f t="shared" si="10"/>
        <v>-40.27306698287188</v>
      </c>
    </row>
    <row r="41" spans="1:18" s="3" customFormat="1" ht="11.25">
      <c r="A41" s="1">
        <f t="shared" si="13"/>
        <v>41630</v>
      </c>
      <c r="B41" s="2">
        <f t="shared" si="17"/>
        <v>0.8541666666666669</v>
      </c>
      <c r="C41" s="3">
        <f t="shared" si="14"/>
        <v>34.96666666666667</v>
      </c>
      <c r="D41" s="3">
        <f t="shared" si="15"/>
        <v>0.6102834617806839</v>
      </c>
      <c r="E41" s="3">
        <f t="shared" si="16"/>
        <v>138.4</v>
      </c>
      <c r="F41" s="4">
        <f t="shared" si="0"/>
        <v>2.4155356847601523</v>
      </c>
      <c r="G41" s="5">
        <f t="shared" si="11"/>
        <v>356</v>
      </c>
      <c r="H41" s="7">
        <f t="shared" si="1"/>
        <v>20.500000000000004</v>
      </c>
      <c r="I41" s="3">
        <f t="shared" si="2"/>
        <v>6.111043243969187</v>
      </c>
      <c r="J41" s="3">
        <f t="shared" si="3"/>
        <v>-0.40886151186277603</v>
      </c>
      <c r="K41" s="3">
        <f t="shared" si="4"/>
        <v>-23.42603903507511</v>
      </c>
      <c r="L41" s="3">
        <f t="shared" si="5"/>
        <v>0.007440081675399279</v>
      </c>
      <c r="M41" s="3">
        <f t="shared" si="6"/>
        <v>0.4262852792330012</v>
      </c>
      <c r="N41" s="3">
        <f t="shared" si="7"/>
        <v>2.2920760725359774</v>
      </c>
      <c r="O41" s="3">
        <f t="shared" si="8"/>
        <v>-1.5396743530741068</v>
      </c>
      <c r="P41" s="3">
        <f t="shared" si="12"/>
        <v>91.7831577443183</v>
      </c>
      <c r="Q41" s="3">
        <f t="shared" si="9"/>
        <v>-0.810140856385964</v>
      </c>
      <c r="R41" s="3">
        <f t="shared" si="10"/>
        <v>-46.41765188202989</v>
      </c>
    </row>
    <row r="42" spans="1:18" s="3" customFormat="1" ht="11.25">
      <c r="A42" s="1">
        <f t="shared" si="13"/>
        <v>41630</v>
      </c>
      <c r="B42" s="2">
        <f t="shared" si="17"/>
        <v>0.8750000000000002</v>
      </c>
      <c r="C42" s="3">
        <f t="shared" si="14"/>
        <v>34.96666666666667</v>
      </c>
      <c r="D42" s="3">
        <f t="shared" si="15"/>
        <v>0.6102834617806839</v>
      </c>
      <c r="E42" s="3">
        <f t="shared" si="16"/>
        <v>138.4</v>
      </c>
      <c r="F42" s="4">
        <f t="shared" si="0"/>
        <v>2.4155356847601523</v>
      </c>
      <c r="G42" s="5">
        <f t="shared" si="11"/>
        <v>356</v>
      </c>
      <c r="H42" s="7">
        <f t="shared" si="1"/>
        <v>21.000000000000007</v>
      </c>
      <c r="I42" s="3">
        <f t="shared" si="2"/>
        <v>6.111043243969187</v>
      </c>
      <c r="J42" s="3">
        <f t="shared" si="3"/>
        <v>-0.40886151186277603</v>
      </c>
      <c r="K42" s="3">
        <f t="shared" si="4"/>
        <v>-23.42603903507511</v>
      </c>
      <c r="L42" s="3">
        <f t="shared" si="5"/>
        <v>0.007440081675399279</v>
      </c>
      <c r="M42" s="3">
        <f t="shared" si="6"/>
        <v>0.4262852792330012</v>
      </c>
      <c r="N42" s="3">
        <f t="shared" si="7"/>
        <v>2.4229757664355533</v>
      </c>
      <c r="O42" s="3">
        <f t="shared" si="8"/>
        <v>-1.4553893839439167</v>
      </c>
      <c r="P42" s="3">
        <f t="shared" si="12"/>
        <v>96.61233075186864</v>
      </c>
      <c r="Q42" s="3">
        <f t="shared" si="9"/>
        <v>-0.9171000659691709</v>
      </c>
      <c r="R42" s="3">
        <f t="shared" si="10"/>
        <v>-52.54596317120287</v>
      </c>
    </row>
    <row r="43" spans="1:18" s="3" customFormat="1" ht="11.25">
      <c r="A43" s="1">
        <f t="shared" si="13"/>
        <v>41630</v>
      </c>
      <c r="B43" s="2">
        <f t="shared" si="17"/>
        <v>0.8958333333333336</v>
      </c>
      <c r="C43" s="3">
        <f t="shared" si="14"/>
        <v>34.96666666666667</v>
      </c>
      <c r="D43" s="3">
        <f t="shared" si="15"/>
        <v>0.6102834617806839</v>
      </c>
      <c r="E43" s="3">
        <f t="shared" si="16"/>
        <v>138.4</v>
      </c>
      <c r="F43" s="4">
        <f t="shared" si="0"/>
        <v>2.4155356847601523</v>
      </c>
      <c r="G43" s="5">
        <f t="shared" si="11"/>
        <v>356</v>
      </c>
      <c r="H43" s="7">
        <f t="shared" si="1"/>
        <v>21.500000000000007</v>
      </c>
      <c r="I43" s="3">
        <f t="shared" si="2"/>
        <v>6.111043243969187</v>
      </c>
      <c r="J43" s="3">
        <f t="shared" si="3"/>
        <v>-0.40886151186277603</v>
      </c>
      <c r="K43" s="3">
        <f t="shared" si="4"/>
        <v>-23.42603903507511</v>
      </c>
      <c r="L43" s="3">
        <f t="shared" si="5"/>
        <v>0.007440081675399279</v>
      </c>
      <c r="M43" s="3">
        <f t="shared" si="6"/>
        <v>0.4262852792330012</v>
      </c>
      <c r="N43" s="3">
        <f t="shared" si="7"/>
        <v>2.5538754603351284</v>
      </c>
      <c r="O43" s="3">
        <f t="shared" si="8"/>
        <v>-1.3544328314601133</v>
      </c>
      <c r="P43" s="3">
        <f t="shared" si="12"/>
        <v>102.39671512338155</v>
      </c>
      <c r="Q43" s="3">
        <f t="shared" si="9"/>
        <v>-1.0228846904433162</v>
      </c>
      <c r="R43" s="3">
        <f t="shared" si="10"/>
        <v>-58.60697569094771</v>
      </c>
    </row>
    <row r="44" spans="1:18" s="3" customFormat="1" ht="11.25">
      <c r="A44" s="1">
        <f t="shared" si="13"/>
        <v>41630</v>
      </c>
      <c r="B44" s="2">
        <f t="shared" si="17"/>
        <v>0.916666666666667</v>
      </c>
      <c r="C44" s="3">
        <f t="shared" si="14"/>
        <v>34.96666666666667</v>
      </c>
      <c r="D44" s="3">
        <f t="shared" si="15"/>
        <v>0.6102834617806839</v>
      </c>
      <c r="E44" s="3">
        <f t="shared" si="16"/>
        <v>138.4</v>
      </c>
      <c r="F44" s="4">
        <f t="shared" si="0"/>
        <v>2.4155356847601523</v>
      </c>
      <c r="G44" s="5">
        <f t="shared" si="11"/>
        <v>356</v>
      </c>
      <c r="H44" s="7">
        <f t="shared" si="1"/>
        <v>22.000000000000007</v>
      </c>
      <c r="I44" s="3">
        <f t="shared" si="2"/>
        <v>6.111043243969187</v>
      </c>
      <c r="J44" s="3">
        <f t="shared" si="3"/>
        <v>-0.40886151186277603</v>
      </c>
      <c r="K44" s="3">
        <f t="shared" si="4"/>
        <v>-23.42603903507511</v>
      </c>
      <c r="L44" s="3">
        <f t="shared" si="5"/>
        <v>0.007440081675399279</v>
      </c>
      <c r="M44" s="3">
        <f t="shared" si="6"/>
        <v>0.4262852792330012</v>
      </c>
      <c r="N44" s="3">
        <f t="shared" si="7"/>
        <v>2.684775154234703</v>
      </c>
      <c r="O44" s="3">
        <f t="shared" si="8"/>
        <v>-1.2242870551570033</v>
      </c>
      <c r="P44" s="3">
        <f t="shared" si="12"/>
        <v>109.85351882700348</v>
      </c>
      <c r="Q44" s="3">
        <f t="shared" si="9"/>
        <v>-1.1259572218267246</v>
      </c>
      <c r="R44" s="3">
        <f t="shared" si="10"/>
        <v>-64.51259672294674</v>
      </c>
    </row>
    <row r="45" ht="13.5">
      <c r="P45" s="3">
        <f t="shared" si="12"/>
        <v>0</v>
      </c>
    </row>
    <row r="46" ht="13.5">
      <c r="P46" s="3">
        <f t="shared" si="12"/>
        <v>0</v>
      </c>
    </row>
    <row r="47" ht="13.5">
      <c r="P47" s="3">
        <f t="shared" si="12"/>
        <v>0</v>
      </c>
    </row>
    <row r="48" ht="13.5">
      <c r="P48" s="3">
        <f t="shared" si="12"/>
        <v>0</v>
      </c>
    </row>
    <row r="49" ht="13.5">
      <c r="P49" s="3">
        <f t="shared" si="12"/>
        <v>0</v>
      </c>
    </row>
    <row r="50" ht="13.5">
      <c r="P50" s="3">
        <f t="shared" si="12"/>
        <v>0</v>
      </c>
    </row>
    <row r="51" ht="13.5">
      <c r="P51" s="3">
        <f t="shared" si="12"/>
        <v>0</v>
      </c>
    </row>
    <row r="52" ht="13.5">
      <c r="P52" s="3">
        <f t="shared" si="12"/>
        <v>0</v>
      </c>
    </row>
    <row r="53" ht="13.5">
      <c r="P53" s="3">
        <f t="shared" si="12"/>
        <v>0</v>
      </c>
    </row>
    <row r="54" ht="13.5">
      <c r="P54" s="3">
        <f t="shared" si="12"/>
        <v>0</v>
      </c>
    </row>
    <row r="55" ht="13.5">
      <c r="P55" s="3">
        <f t="shared" si="12"/>
        <v>0</v>
      </c>
    </row>
    <row r="56" ht="13.5">
      <c r="P56" s="3">
        <f t="shared" si="12"/>
        <v>0</v>
      </c>
    </row>
    <row r="57" ht="13.5">
      <c r="P57" s="3">
        <f t="shared" si="12"/>
        <v>0</v>
      </c>
    </row>
    <row r="58" ht="13.5">
      <c r="P58" s="3">
        <f t="shared" si="12"/>
        <v>0</v>
      </c>
    </row>
    <row r="59" ht="13.5">
      <c r="P59" s="3">
        <f t="shared" si="12"/>
        <v>0</v>
      </c>
    </row>
    <row r="60" ht="13.5">
      <c r="P60" s="3">
        <f t="shared" si="12"/>
        <v>0</v>
      </c>
    </row>
    <row r="61" ht="13.5">
      <c r="P61" s="3">
        <f t="shared" si="12"/>
        <v>0</v>
      </c>
    </row>
    <row r="62" ht="13.5">
      <c r="P62" s="3">
        <f t="shared" si="12"/>
        <v>0</v>
      </c>
    </row>
    <row r="63" ht="13.5">
      <c r="P63" s="3">
        <f t="shared" si="12"/>
        <v>0</v>
      </c>
    </row>
    <row r="64" ht="13.5">
      <c r="P64" s="3">
        <f t="shared" si="12"/>
        <v>0</v>
      </c>
    </row>
    <row r="65" ht="13.5">
      <c r="P65" s="3">
        <f t="shared" si="12"/>
        <v>0</v>
      </c>
    </row>
    <row r="66" ht="13.5">
      <c r="P66" s="3">
        <f t="shared" si="12"/>
        <v>0</v>
      </c>
    </row>
    <row r="67" ht="13.5">
      <c r="P67" s="3">
        <f t="shared" si="12"/>
        <v>0</v>
      </c>
    </row>
    <row r="68" ht="13.5">
      <c r="P68" s="3">
        <f aca="true" t="shared" si="19" ref="P68:P73">IF(AND(N68&lt;0,O68/PI()*180&gt;0),O68/PI()*180-180,IF(AND(N68&gt;0,O68/PI()*180&lt;0),O68/PI()*180+180,O68/PI()*180))</f>
        <v>0</v>
      </c>
    </row>
    <row r="69" ht="13.5">
      <c r="P69" s="3">
        <f t="shared" si="19"/>
        <v>0</v>
      </c>
    </row>
    <row r="70" ht="13.5">
      <c r="P70" s="3">
        <f t="shared" si="19"/>
        <v>0</v>
      </c>
    </row>
    <row r="71" ht="13.5">
      <c r="P71" s="3">
        <f t="shared" si="19"/>
        <v>0</v>
      </c>
    </row>
    <row r="72" ht="13.5">
      <c r="P72" s="3">
        <f t="shared" si="19"/>
        <v>0</v>
      </c>
    </row>
    <row r="73" ht="13.5">
      <c r="P73" s="3">
        <f t="shared" si="19"/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 u</cp:lastModifiedBy>
  <dcterms:created xsi:type="dcterms:W3CDTF">2007-02-17T02:24:42Z</dcterms:created>
  <dcterms:modified xsi:type="dcterms:W3CDTF">2013-11-09T07:10:51Z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